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7E9314E-63C9-4485-B179-862D291271A5}" xr6:coauthVersionLast="47" xr6:coauthVersionMax="47" xr10:uidLastSave="{00000000-0000-0000-0000-000000000000}"/>
  <bookViews>
    <workbookView xWindow="-110" yWindow="-110" windowWidth="19420" windowHeight="10420" tabRatio="365" activeTab="3" xr2:uid="{00000000-000D-0000-FFFF-FFFF00000000}"/>
  </bookViews>
  <sheets>
    <sheet name="3.1" sheetId="2" r:id="rId1"/>
    <sheet name="3.2" sheetId="3" r:id="rId2"/>
    <sheet name="3.3" sheetId="1" r:id="rId3"/>
    <sheet name="ИЭ 18-2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4" l="1"/>
  <c r="F100" i="4"/>
  <c r="F96" i="4"/>
  <c r="F92" i="4"/>
  <c r="F93" i="4"/>
  <c r="F94" i="4"/>
  <c r="F95" i="4"/>
  <c r="F91" i="4"/>
  <c r="E100" i="4"/>
  <c r="E98" i="4"/>
  <c r="E96" i="4"/>
  <c r="E92" i="4"/>
  <c r="E93" i="4"/>
  <c r="E94" i="4"/>
  <c r="E95" i="4"/>
  <c r="C96" i="4"/>
  <c r="C100" i="4" s="1"/>
  <c r="B96" i="4"/>
  <c r="B100" i="4" s="1"/>
  <c r="A100" i="4"/>
  <c r="G3" i="1"/>
  <c r="F3" i="1"/>
  <c r="F69" i="4"/>
  <c r="E69" i="4"/>
  <c r="D69" i="4"/>
  <c r="F68" i="4"/>
  <c r="E68" i="4"/>
  <c r="D68" i="4"/>
  <c r="F67" i="4"/>
  <c r="F66" i="4"/>
  <c r="D66" i="4"/>
  <c r="F64" i="4" l="1"/>
  <c r="E64" i="4"/>
  <c r="D64" i="4"/>
  <c r="E26" i="4"/>
  <c r="E66" i="4"/>
  <c r="F65" i="4"/>
  <c r="F38" i="4"/>
  <c r="G37" i="4" s="1"/>
  <c r="H37" i="4"/>
  <c r="I37" i="4"/>
  <c r="D38" i="4"/>
  <c r="E37" i="4" s="1"/>
  <c r="B38" i="4"/>
  <c r="C37" i="4" s="1"/>
  <c r="H35" i="4"/>
  <c r="I35" i="4"/>
  <c r="F14" i="4"/>
  <c r="D14" i="4"/>
  <c r="E14" i="4" s="1"/>
  <c r="B14" i="4"/>
  <c r="B13" i="4"/>
  <c r="C22" i="4" s="1"/>
  <c r="F13" i="4"/>
  <c r="D21" i="4" s="1"/>
  <c r="C5" i="4"/>
  <c r="D13" i="4"/>
  <c r="C21" i="4" s="1"/>
  <c r="C8" i="2"/>
  <c r="D13" i="3"/>
  <c r="C21" i="3" s="1"/>
  <c r="C22" i="3"/>
  <c r="D21" i="3"/>
  <c r="D14" i="3"/>
  <c r="B14" i="3"/>
  <c r="G14" i="4" l="1"/>
  <c r="D22" i="4"/>
  <c r="C23" i="4"/>
  <c r="C24" i="4"/>
  <c r="D26" i="4"/>
  <c r="C26" i="4"/>
  <c r="C14" i="4"/>
  <c r="D22" i="3"/>
  <c r="E67" i="4"/>
  <c r="D67" i="4"/>
  <c r="B45" i="4"/>
  <c r="F63" i="4"/>
  <c r="H52" i="4"/>
  <c r="H51" i="4"/>
  <c r="H50" i="4"/>
  <c r="H49" i="4"/>
  <c r="H48" i="4"/>
  <c r="H47" i="4"/>
  <c r="H46" i="4"/>
  <c r="F45" i="4"/>
  <c r="G52" i="4" s="1"/>
  <c r="D45" i="4"/>
  <c r="E49" i="4" s="1"/>
  <c r="I36" i="4"/>
  <c r="H36" i="4"/>
  <c r="I34" i="4"/>
  <c r="H34" i="4"/>
  <c r="I33" i="4"/>
  <c r="H33" i="4"/>
  <c r="I32" i="4"/>
  <c r="H32" i="4"/>
  <c r="D23" i="4"/>
  <c r="I14" i="4"/>
  <c r="I13" i="4"/>
  <c r="E11" i="4"/>
  <c r="C8" i="4"/>
  <c r="I12" i="4"/>
  <c r="H12" i="4"/>
  <c r="I11" i="4"/>
  <c r="H11" i="4"/>
  <c r="G11" i="4"/>
  <c r="I10" i="4"/>
  <c r="H10" i="4"/>
  <c r="I9" i="4"/>
  <c r="H9" i="4"/>
  <c r="I8" i="4"/>
  <c r="H8" i="4"/>
  <c r="G8" i="4"/>
  <c r="I7" i="4"/>
  <c r="H7" i="4"/>
  <c r="I6" i="4"/>
  <c r="H6" i="4"/>
  <c r="I5" i="4"/>
  <c r="H5" i="4"/>
  <c r="G33" i="4" l="1"/>
  <c r="G36" i="4"/>
  <c r="G34" i="4"/>
  <c r="G35" i="4"/>
  <c r="E36" i="4"/>
  <c r="E33" i="4"/>
  <c r="E35" i="4"/>
  <c r="E34" i="4"/>
  <c r="C36" i="4"/>
  <c r="C33" i="4"/>
  <c r="C34" i="4"/>
  <c r="C35" i="4"/>
  <c r="C45" i="4"/>
  <c r="C48" i="4"/>
  <c r="C46" i="4"/>
  <c r="C50" i="4"/>
  <c r="E7" i="4"/>
  <c r="C51" i="4"/>
  <c r="E13" i="4"/>
  <c r="G7" i="4"/>
  <c r="E12" i="4"/>
  <c r="E5" i="4"/>
  <c r="E10" i="4"/>
  <c r="C47" i="4"/>
  <c r="G5" i="4"/>
  <c r="G10" i="4"/>
  <c r="E8" i="4"/>
  <c r="E23" i="4"/>
  <c r="G49" i="4"/>
  <c r="E46" i="4"/>
  <c r="E32" i="4"/>
  <c r="C32" i="4"/>
  <c r="C38" i="4"/>
  <c r="G46" i="4"/>
  <c r="E51" i="4"/>
  <c r="C10" i="4"/>
  <c r="C13" i="4"/>
  <c r="C7" i="4"/>
  <c r="E38" i="4"/>
  <c r="E45" i="4"/>
  <c r="E48" i="4"/>
  <c r="G51" i="4"/>
  <c r="I51" i="4" s="1"/>
  <c r="C25" i="4"/>
  <c r="G48" i="4"/>
  <c r="I48" i="4" s="1"/>
  <c r="C9" i="4"/>
  <c r="D24" i="4"/>
  <c r="G38" i="4"/>
  <c r="G45" i="4"/>
  <c r="E50" i="4"/>
  <c r="C6" i="4"/>
  <c r="E9" i="4"/>
  <c r="G12" i="4"/>
  <c r="G13" i="4"/>
  <c r="G32" i="4"/>
  <c r="H38" i="4"/>
  <c r="H45" i="4"/>
  <c r="E47" i="4"/>
  <c r="G50" i="4"/>
  <c r="I50" i="4" s="1"/>
  <c r="C52" i="4"/>
  <c r="I52" i="4" s="1"/>
  <c r="E6" i="4"/>
  <c r="G9" i="4"/>
  <c r="C11" i="4"/>
  <c r="H13" i="4"/>
  <c r="H14" i="4"/>
  <c r="I38" i="4"/>
  <c r="G47" i="4"/>
  <c r="I47" i="4" s="1"/>
  <c r="C49" i="4"/>
  <c r="E52" i="4"/>
  <c r="C12" i="4"/>
  <c r="G6" i="4"/>
  <c r="I12" i="3"/>
  <c r="I6" i="3"/>
  <c r="I14" i="3"/>
  <c r="H14" i="3"/>
  <c r="F14" i="3"/>
  <c r="B13" i="3"/>
  <c r="C14" i="3" s="1"/>
  <c r="I46" i="4" l="1"/>
  <c r="I45" i="4"/>
  <c r="E22" i="4"/>
  <c r="I49" i="4"/>
  <c r="D25" i="4"/>
  <c r="E25" i="4" s="1"/>
  <c r="E24" i="4"/>
  <c r="C18" i="4"/>
  <c r="D18" i="4"/>
  <c r="E21" i="4"/>
  <c r="B36" i="3"/>
  <c r="C36" i="3" s="1"/>
  <c r="I5" i="3"/>
  <c r="H9" i="3" l="1"/>
  <c r="I9" i="3"/>
  <c r="C9" i="3" l="1"/>
  <c r="H44" i="3" l="1"/>
  <c r="H45" i="3"/>
  <c r="H46" i="3"/>
  <c r="H47" i="3"/>
  <c r="H48" i="3"/>
  <c r="H49" i="3"/>
  <c r="H50" i="3"/>
  <c r="G46" i="3"/>
  <c r="F43" i="3"/>
  <c r="G47" i="3" s="1"/>
  <c r="D43" i="3"/>
  <c r="E47" i="3" s="1"/>
  <c r="B43" i="3"/>
  <c r="C47" i="3" s="1"/>
  <c r="I47" i="3" l="1"/>
  <c r="E46" i="3"/>
  <c r="C45" i="3"/>
  <c r="C44" i="3"/>
  <c r="E44" i="3"/>
  <c r="G44" i="3"/>
  <c r="I44" i="3" s="1"/>
  <c r="C46" i="3"/>
  <c r="I46" i="3" s="1"/>
  <c r="E45" i="3"/>
  <c r="G45" i="3"/>
  <c r="C43" i="3"/>
  <c r="E43" i="3"/>
  <c r="G43" i="3"/>
  <c r="I43" i="3" s="1"/>
  <c r="H43" i="3"/>
  <c r="E50" i="3"/>
  <c r="C49" i="3"/>
  <c r="E49" i="3"/>
  <c r="G49" i="3"/>
  <c r="C50" i="3"/>
  <c r="G50" i="3"/>
  <c r="I50" i="3" s="1"/>
  <c r="C48" i="3"/>
  <c r="E48" i="3"/>
  <c r="G48" i="3"/>
  <c r="I48" i="3" s="1"/>
  <c r="F13" i="3"/>
  <c r="I13" i="3" l="1"/>
  <c r="G14" i="3"/>
  <c r="H13" i="3"/>
  <c r="D23" i="3"/>
  <c r="G9" i="3"/>
  <c r="I49" i="3"/>
  <c r="I45" i="3"/>
  <c r="F63" i="3"/>
  <c r="F61" i="3"/>
  <c r="F36" i="3"/>
  <c r="H36" i="3" s="1"/>
  <c r="D36" i="3"/>
  <c r="D62" i="3" s="1"/>
  <c r="I32" i="3"/>
  <c r="C33" i="3" l="1"/>
  <c r="E32" i="3"/>
  <c r="G33" i="3"/>
  <c r="E62" i="3"/>
  <c r="E64" i="3" s="1"/>
  <c r="C35" i="3"/>
  <c r="E34" i="3"/>
  <c r="E33" i="3"/>
  <c r="C32" i="3"/>
  <c r="C34" i="3"/>
  <c r="G36" i="3"/>
  <c r="G34" i="3"/>
  <c r="G35" i="3"/>
  <c r="G32" i="3"/>
  <c r="E35" i="3"/>
  <c r="E36" i="3"/>
  <c r="I35" i="3"/>
  <c r="H35" i="3"/>
  <c r="I34" i="3"/>
  <c r="H34" i="3"/>
  <c r="I33" i="3"/>
  <c r="H33" i="3"/>
  <c r="H32" i="3"/>
  <c r="E67" i="3" l="1"/>
  <c r="E65" i="3"/>
  <c r="F65" i="3" s="1"/>
  <c r="F62" i="3"/>
  <c r="E66" i="3"/>
  <c r="D66" i="3"/>
  <c r="D64" i="3"/>
  <c r="F64" i="3" s="1"/>
  <c r="D67" i="3"/>
  <c r="D65" i="3"/>
  <c r="I36" i="3"/>
  <c r="C6" i="3"/>
  <c r="C7" i="3"/>
  <c r="C8" i="3"/>
  <c r="C10" i="3"/>
  <c r="C11" i="3"/>
  <c r="C12" i="3"/>
  <c r="C13" i="3"/>
  <c r="C5" i="3"/>
  <c r="I7" i="3"/>
  <c r="I8" i="3"/>
  <c r="I10" i="3"/>
  <c r="I11" i="3"/>
  <c r="G12" i="3"/>
  <c r="H5" i="3"/>
  <c r="H6" i="3"/>
  <c r="H7" i="3"/>
  <c r="H8" i="3"/>
  <c r="H10" i="3"/>
  <c r="H11" i="3"/>
  <c r="H12" i="3"/>
  <c r="G13" i="3"/>
  <c r="F66" i="3" l="1"/>
  <c r="C24" i="3"/>
  <c r="C25" i="3" s="1"/>
  <c r="C23" i="3"/>
  <c r="E23" i="3" s="1"/>
  <c r="E14" i="3"/>
  <c r="C26" i="3"/>
  <c r="C18" i="3"/>
  <c r="D24" i="3"/>
  <c r="D25" i="3" s="1"/>
  <c r="D26" i="3"/>
  <c r="F67" i="3"/>
  <c r="E9" i="3"/>
  <c r="E21" i="3"/>
  <c r="D18" i="3"/>
  <c r="E10" i="3"/>
  <c r="E6" i="3"/>
  <c r="G8" i="3"/>
  <c r="E5" i="3"/>
  <c r="E13" i="3"/>
  <c r="G11" i="3"/>
  <c r="G7" i="3"/>
  <c r="E12" i="3"/>
  <c r="E8" i="3"/>
  <c r="G5" i="3"/>
  <c r="G10" i="3"/>
  <c r="G6" i="3"/>
  <c r="E11" i="3"/>
  <c r="E7" i="3"/>
  <c r="D8" i="2"/>
  <c r="E8" i="2"/>
  <c r="F8" i="2"/>
  <c r="G8" i="2"/>
  <c r="H8" i="2"/>
  <c r="I8" i="2"/>
  <c r="J5" i="2"/>
  <c r="J6" i="2"/>
  <c r="J7" i="2"/>
  <c r="J4" i="2"/>
  <c r="J8" i="2" l="1"/>
  <c r="C9" i="2" s="1"/>
  <c r="E22" i="3"/>
  <c r="H9" i="2"/>
  <c r="E24" i="3"/>
  <c r="E25" i="3"/>
  <c r="I4" i="1"/>
  <c r="I5" i="1"/>
  <c r="B12" i="1"/>
  <c r="D8" i="1"/>
  <c r="J4" i="1" s="1"/>
  <c r="C8" i="1"/>
  <c r="I6" i="1" s="1"/>
  <c r="K4" i="2" l="1"/>
  <c r="E9" i="2"/>
  <c r="K6" i="2"/>
  <c r="J6" i="1"/>
  <c r="J3" i="1"/>
  <c r="G9" i="2"/>
  <c r="I9" i="2"/>
  <c r="I7" i="1"/>
  <c r="J7" i="1"/>
  <c r="K7" i="2"/>
  <c r="C12" i="1"/>
  <c r="I3" i="1"/>
  <c r="J5" i="1"/>
  <c r="K5" i="2"/>
  <c r="F9" i="2"/>
  <c r="D12" i="1"/>
  <c r="D9" i="2"/>
  <c r="F4" i="1" l="1"/>
  <c r="F5" i="1"/>
  <c r="F6" i="1"/>
  <c r="F10" i="1"/>
  <c r="F7" i="1"/>
  <c r="G6" i="1"/>
  <c r="G7" i="1"/>
  <c r="G10" i="1"/>
  <c r="G5" i="1"/>
  <c r="G4" i="1"/>
  <c r="G12" i="1" l="1"/>
  <c r="F12" i="1"/>
</calcChain>
</file>

<file path=xl/sharedStrings.xml><?xml version="1.0" encoding="utf-8"?>
<sst xmlns="http://schemas.openxmlformats.org/spreadsheetml/2006/main" count="153" uniqueCount="62">
  <si>
    <t>Материальные затраты</t>
  </si>
  <si>
    <t>Расходы на оплату труда</t>
  </si>
  <si>
    <t>Отчисления на социальные нужды</t>
  </si>
  <si>
    <t>Амортизация</t>
  </si>
  <si>
    <t>Прочие затраты</t>
  </si>
  <si>
    <t>Итого по элементам</t>
  </si>
  <si>
    <t>Изменение остатков незавершенного призводства (-, +)</t>
  </si>
  <si>
    <t>до 5 лет</t>
  </si>
  <si>
    <t>от 5 до 10 лет</t>
  </si>
  <si>
    <t>от 10 до 20 лет</t>
  </si>
  <si>
    <t>Более 20 лет</t>
  </si>
  <si>
    <t>прочие</t>
  </si>
  <si>
    <t>Виды</t>
  </si>
  <si>
    <t>Отклонение</t>
  </si>
  <si>
    <t>тыс. руб.</t>
  </si>
  <si>
    <t>%</t>
  </si>
  <si>
    <t>1. Здания</t>
  </si>
  <si>
    <t>2. Машины и оборудование</t>
  </si>
  <si>
    <t>3. Офисное оборудование</t>
  </si>
  <si>
    <t>4. Производственный и хозяйственный инвентарь</t>
  </si>
  <si>
    <t>5. Земельные участки</t>
  </si>
  <si>
    <t>6. Транспортные средства</t>
  </si>
  <si>
    <t>7. Сооружения</t>
  </si>
  <si>
    <t>8. Другие виды основных средств</t>
  </si>
  <si>
    <t>Итого</t>
  </si>
  <si>
    <t>в т.ч. активная часть</t>
  </si>
  <si>
    <t>Таблица 3.2</t>
  </si>
  <si>
    <t>Таблица 3.3</t>
  </si>
  <si>
    <t>Показатели</t>
  </si>
  <si>
    <t>введено</t>
  </si>
  <si>
    <t>выбыло</t>
  </si>
  <si>
    <t>выручка</t>
  </si>
  <si>
    <t>прибыль</t>
  </si>
  <si>
    <t xml:space="preserve">Таблица 3.4 </t>
  </si>
  <si>
    <t>Наименование</t>
  </si>
  <si>
    <t>Запасы</t>
  </si>
  <si>
    <t>НДС по приобретенным ценностям</t>
  </si>
  <si>
    <t>Дебиторская задолженность</t>
  </si>
  <si>
    <t>Денежные средства</t>
  </si>
  <si>
    <t>1.  Выручка от продаж, тыс. руб.</t>
  </si>
  <si>
    <t>2. Среднегодовой остаток оборотных средств, тыс. руб.</t>
  </si>
  <si>
    <t>3. Чистая прибыль, тыс. руб.</t>
  </si>
  <si>
    <t>4. Коэффициент оборачиваемости оборотных средств</t>
  </si>
  <si>
    <t>5. Длительность одного оборота, дней</t>
  </si>
  <si>
    <t>6. Коэффициент загрузки оборотных средств</t>
  </si>
  <si>
    <t>7. Рентабельнсть оборотных средств, %</t>
  </si>
  <si>
    <t>Формула</t>
  </si>
  <si>
    <t>Таблица 3.5</t>
  </si>
  <si>
    <t>Таблица 3.6</t>
  </si>
  <si>
    <t>Запасы, всего</t>
  </si>
  <si>
    <t>в т.ч.: сырье и материалы</t>
  </si>
  <si>
    <t>готовая продукция</t>
  </si>
  <si>
    <t>товары для перепродажи</t>
  </si>
  <si>
    <t>товары отгруженные</t>
  </si>
  <si>
    <t>затраты в незавершенном производстве</t>
  </si>
  <si>
    <t>прочие запасы</t>
  </si>
  <si>
    <t>расходы будущих периодов</t>
  </si>
  <si>
    <t>товары и готовая продукция отгруженные</t>
  </si>
  <si>
    <t>прочие запасы и затраты</t>
  </si>
  <si>
    <t>Финансовые вложения</t>
  </si>
  <si>
    <t>Прочие оборотные активы</t>
  </si>
  <si>
    <t>Фактическая себестоимость проданных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</si>
</sst>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"/>
    <numFmt numFmtId="167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5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09-4320-B61B-01D632307B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09-4320-B61B-01D632307B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09-4320-B61B-01D632307B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09-4320-B61B-01D632307B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'3.1'!$K$4:$K$7</c:f>
              <c:numCache>
                <c:formatCode>0.000</c:formatCode>
                <c:ptCount val="4"/>
                <c:pt idx="0">
                  <c:v>0.22314285714285714</c:v>
                </c:pt>
                <c:pt idx="1">
                  <c:v>0.11914285714285715</c:v>
                </c:pt>
                <c:pt idx="2">
                  <c:v>0.376</c:v>
                </c:pt>
                <c:pt idx="3">
                  <c:v>0.28171428571428569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A-4E6D-AEB6-795DB247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3-4BC5-8750-680D5D6EB5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A3-4BC5-8750-680D5D6EB5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A3-4BC5-8750-680D5D6EB5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A3-4BC5-8750-680D5D6EB5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A3-4BC5-8750-680D5D6EB5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A3-4BC5-8750-680D5D6EB5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A3-4BC5-8750-680D5D6EB5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'3.1'!$C$9:$I$9</c:f>
              <c:numCache>
                <c:formatCode>0.000</c:formatCode>
                <c:ptCount val="7"/>
                <c:pt idx="0">
                  <c:v>0.57428571428571429</c:v>
                </c:pt>
                <c:pt idx="1">
                  <c:v>0.11428571428571428</c:v>
                </c:pt>
                <c:pt idx="2">
                  <c:v>0.12857142857142856</c:v>
                </c:pt>
                <c:pt idx="3">
                  <c:v>3.2857142857142856E-2</c:v>
                </c:pt>
                <c:pt idx="4">
                  <c:v>1.4857142857142857E-2</c:v>
                </c:pt>
                <c:pt idx="5">
                  <c:v>2.3714285714285716E-2</c:v>
                </c:pt>
                <c:pt idx="6">
                  <c:v>0.11142857142857143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625-9E7B-8C99564DE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6-4E9F-90FF-93967E37AE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6-4E9F-90FF-93967E37AE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B6-4E9F-90FF-93967E37AE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B6-4E9F-90FF-93967E37AE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B6-4E9F-90FF-93967E37AEA1}"/>
              </c:ext>
            </c:extLst>
          </c:dPt>
          <c:val>
            <c:numRef>
              <c:f>'3.3'!$F$3:$F$7</c:f>
              <c:numCache>
                <c:formatCode>0.0%</c:formatCode>
                <c:ptCount val="5"/>
                <c:pt idx="0">
                  <c:v>0.51624576232985198</c:v>
                </c:pt>
                <c:pt idx="1">
                  <c:v>0.31510545794816713</c:v>
                </c:pt>
                <c:pt idx="2">
                  <c:v>0.12912144024049604</c:v>
                </c:pt>
                <c:pt idx="3">
                  <c:v>5.0300231449458062E-2</c:v>
                </c:pt>
                <c:pt idx="4">
                  <c:v>4.8132160904782409E-2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A-440B-929D-74A3C80A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1B-44D8-BC5F-784D03BC69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1B-44D8-BC5F-784D03BC69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1B-44D8-BC5F-784D03BC69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1B-44D8-BC5F-784D03BC69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1B-44D8-BC5F-784D03BC6989}"/>
              </c:ext>
            </c:extLst>
          </c:dPt>
          <c:val>
            <c:numRef>
              <c:f>'3.3'!$G$3:$G$7</c:f>
              <c:numCache>
                <c:formatCode>0.0%</c:formatCode>
                <c:ptCount val="5"/>
                <c:pt idx="0">
                  <c:v>0.46255690075623074</c:v>
                </c:pt>
                <c:pt idx="1">
                  <c:v>0.30830806355800117</c:v>
                </c:pt>
                <c:pt idx="2">
                  <c:v>0.12627745751190808</c:v>
                </c:pt>
                <c:pt idx="3">
                  <c:v>4.7386745334158993E-2</c:v>
                </c:pt>
                <c:pt idx="4">
                  <c:v>4.4079338552252628E-2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1B-44D8-BC5F-784D03BC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7956778483736E-2"/>
          <c:y val="0.10189596159723627"/>
          <c:w val="0.56006463284697183"/>
          <c:h val="0.83482979833075099"/>
        </c:manualLayout>
      </c:layout>
      <c:doughnutChart>
        <c:varyColors val="1"/>
        <c:ser>
          <c:idx val="0"/>
          <c:order val="0"/>
          <c:tx>
            <c:strRef>
              <c:f>'ИЭ 18-20'!$E$90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2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1D-46AC-983C-E90FE3103B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('ИЭ 18-20'!$A$91:$A$95,'ИЭ 18-20'!$A$98)</c:f>
              <c:strCache>
                <c:ptCount val="6"/>
                <c:pt idx="0">
                  <c:v>Материальные затраты</c:v>
                </c:pt>
                <c:pt idx="1">
                  <c:v>Расходы на оплату труда</c:v>
                </c:pt>
                <c:pt idx="2">
                  <c:v>Отчисления на социальные нужды</c:v>
                </c:pt>
                <c:pt idx="3">
                  <c:v>Амортизация</c:v>
                </c:pt>
                <c:pt idx="4">
                  <c:v>Прочие затраты</c:v>
                </c:pt>
                <c:pt idx="5">
                  <c:v>Фактическая себестоимость проданных товаров</c:v>
                </c:pt>
              </c:strCache>
            </c:strRef>
          </c:cat>
          <c:val>
            <c:numRef>
              <c:f>('ИЭ 18-20'!$E$91:$E$95,'ИЭ 18-20'!$E$98)</c:f>
              <c:numCache>
                <c:formatCode>0.0%</c:formatCode>
                <c:ptCount val="6"/>
                <c:pt idx="0">
                  <c:v>6.6207026822818288E-2</c:v>
                </c:pt>
                <c:pt idx="1">
                  <c:v>0.43162070268228181</c:v>
                </c:pt>
                <c:pt idx="2">
                  <c:v>0.12570834907442388</c:v>
                </c:pt>
                <c:pt idx="3">
                  <c:v>3.0411786928598413E-2</c:v>
                </c:pt>
                <c:pt idx="4">
                  <c:v>0.25920853796751037</c:v>
                </c:pt>
                <c:pt idx="5">
                  <c:v>8.6843596524367211E-2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D-46AC-983C-E90FE3103B09}"/>
            </c:ext>
          </c:extLst>
        </c:ser>
        <c:ser>
          <c:idx val="1"/>
          <c:order val="1"/>
          <c:tx>
            <c:strRef>
              <c:f>'ИЭ 18-20'!$F$90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1D-46AC-983C-E90FE3103B09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D-46AC-983C-E90FE3103B0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('ИЭ 18-20'!$A$91:$A$95,'ИЭ 18-20'!$A$98)</c:f>
              <c:strCache>
                <c:ptCount val="6"/>
                <c:pt idx="0">
                  <c:v>Материальные затраты</c:v>
                </c:pt>
                <c:pt idx="1">
                  <c:v>Расходы на оплату труда</c:v>
                </c:pt>
                <c:pt idx="2">
                  <c:v>Отчисления на социальные нужды</c:v>
                </c:pt>
                <c:pt idx="3">
                  <c:v>Амортизация</c:v>
                </c:pt>
                <c:pt idx="4">
                  <c:v>Прочие затраты</c:v>
                </c:pt>
                <c:pt idx="5">
                  <c:v>Фактическая себестоимость проданных товаров</c:v>
                </c:pt>
              </c:strCache>
            </c:strRef>
          </c:cat>
          <c:val>
            <c:numRef>
              <c:f>('ИЭ 18-20'!$F$91:$F$95,'ИЭ 18-20'!$F$98)</c:f>
              <c:numCache>
                <c:formatCode>0.0%</c:formatCode>
                <c:ptCount val="6"/>
                <c:pt idx="0">
                  <c:v>0.10745700559333442</c:v>
                </c:pt>
                <c:pt idx="1">
                  <c:v>0.45974423840137396</c:v>
                </c:pt>
                <c:pt idx="2">
                  <c:v>0.13797665189036137</c:v>
                </c:pt>
                <c:pt idx="3">
                  <c:v>2.9521665467542414E-2</c:v>
                </c:pt>
                <c:pt idx="4">
                  <c:v>0.26530043864738784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D-46AC-983C-E90FE310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9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97129106361017"/>
          <c:y val="0.32966380912626275"/>
          <c:w val="0.33131599151879609"/>
          <c:h val="0.56481790542857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10" Type="http://schemas.openxmlformats.org/officeDocument/2006/relationships/image" Target="../media/image10.emf"/><Relationship Id="rId4" Type="http://schemas.openxmlformats.org/officeDocument/2006/relationships/image" Target="../media/image4.w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10" Type="http://schemas.openxmlformats.org/officeDocument/2006/relationships/image" Target="../media/image10.emf"/><Relationship Id="rId4" Type="http://schemas.openxmlformats.org/officeDocument/2006/relationships/image" Target="../media/image4.w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606612</xdr:colOff>
      <xdr:row>2</xdr:row>
      <xdr:rowOff>112059</xdr:rowOff>
    </xdr:from>
    <xdr:to>
      <xdr:col>20</xdr:col>
      <xdr:colOff>333188</xdr:colOff>
      <xdr:row>15</xdr:row>
      <xdr:rowOff>143435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7468</xdr:colOff>
      <xdr:row>12</xdr:row>
      <xdr:rowOff>122518</xdr:rowOff>
    </xdr:from>
    <xdr:to>
      <xdr:col>12</xdr:col>
      <xdr:colOff>48557</xdr:colOff>
      <xdr:row>27</xdr:row>
      <xdr:rowOff>3734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609600</xdr:colOff>
          <xdr:row>20</xdr:row>
          <xdr:rowOff>57150</xdr:rowOff>
        </xdr:from>
        <xdr:to>
          <xdr:col>0</xdr:col>
          <xdr:colOff>1943100</xdr:colOff>
          <xdr:row>20</xdr:row>
          <xdr:rowOff>412750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21</xdr:row>
          <xdr:rowOff>152400</xdr:rowOff>
        </xdr:from>
        <xdr:to>
          <xdr:col>0</xdr:col>
          <xdr:colOff>2012950</xdr:colOff>
          <xdr:row>21</xdr:row>
          <xdr:rowOff>508000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146050</xdr:colOff>
          <xdr:row>22</xdr:row>
          <xdr:rowOff>127000</xdr:rowOff>
        </xdr:from>
        <xdr:to>
          <xdr:col>0</xdr:col>
          <xdr:colOff>2400300</xdr:colOff>
          <xdr:row>22</xdr:row>
          <xdr:rowOff>476250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23</xdr:row>
          <xdr:rowOff>101600</xdr:rowOff>
        </xdr:from>
        <xdr:to>
          <xdr:col>0</xdr:col>
          <xdr:colOff>2540000</xdr:colOff>
          <xdr:row>23</xdr:row>
          <xdr:rowOff>463550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24</xdr:row>
          <xdr:rowOff>69850</xdr:rowOff>
        </xdr:from>
        <xdr:to>
          <xdr:col>0</xdr:col>
          <xdr:colOff>2209800</xdr:colOff>
          <xdr:row>24</xdr:row>
          <xdr:rowOff>425450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25</xdr:row>
          <xdr:rowOff>88900</xdr:rowOff>
        </xdr:from>
        <xdr:to>
          <xdr:col>0</xdr:col>
          <xdr:colOff>2451100</xdr:colOff>
          <xdr:row>25</xdr:row>
          <xdr:rowOff>419100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63</xdr:row>
          <xdr:rowOff>95250</xdr:rowOff>
        </xdr:from>
        <xdr:to>
          <xdr:col>1</xdr:col>
          <xdr:colOff>609600</xdr:colOff>
          <xdr:row>63</xdr:row>
          <xdr:rowOff>495300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64</xdr:row>
          <xdr:rowOff>76200</xdr:rowOff>
        </xdr:from>
        <xdr:to>
          <xdr:col>1</xdr:col>
          <xdr:colOff>717550</xdr:colOff>
          <xdr:row>64</xdr:row>
          <xdr:rowOff>450850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57150</xdr:rowOff>
        </xdr:from>
        <xdr:to>
          <xdr:col>1</xdr:col>
          <xdr:colOff>622300</xdr:colOff>
          <xdr:row>65</xdr:row>
          <xdr:rowOff>457200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57150</xdr:rowOff>
        </xdr:from>
        <xdr:to>
          <xdr:col>1</xdr:col>
          <xdr:colOff>622300</xdr:colOff>
          <xdr:row>66</xdr:row>
          <xdr:rowOff>457200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81643</xdr:rowOff>
    </xdr:from>
    <xdr:to>
      <xdr:col>17</xdr:col>
      <xdr:colOff>371475</xdr:colOff>
      <xdr:row>18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526116</xdr:colOff>
      <xdr:row>3</xdr:row>
      <xdr:rowOff>72838</xdr:rowOff>
    </xdr:from>
    <xdr:to>
      <xdr:col>25</xdr:col>
      <xdr:colOff>225799</xdr:colOff>
      <xdr:row>17</xdr:row>
      <xdr:rowOff>149038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20</xdr:row>
          <xdr:rowOff>44450</xdr:rowOff>
        </xdr:from>
        <xdr:to>
          <xdr:col>0</xdr:col>
          <xdr:colOff>1428750</xdr:colOff>
          <xdr:row>20</xdr:row>
          <xdr:rowOff>400050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21</xdr:row>
          <xdr:rowOff>114300</xdr:rowOff>
        </xdr:from>
        <xdr:to>
          <xdr:col>0</xdr:col>
          <xdr:colOff>1543050</xdr:colOff>
          <xdr:row>21</xdr:row>
          <xdr:rowOff>469900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22</xdr:row>
          <xdr:rowOff>127000</xdr:rowOff>
        </xdr:from>
        <xdr:to>
          <xdr:col>0</xdr:col>
          <xdr:colOff>2311400</xdr:colOff>
          <xdr:row>22</xdr:row>
          <xdr:rowOff>476250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82550</xdr:colOff>
          <xdr:row>23</xdr:row>
          <xdr:rowOff>107950</xdr:rowOff>
        </xdr:from>
        <xdr:to>
          <xdr:col>0</xdr:col>
          <xdr:colOff>2393950</xdr:colOff>
          <xdr:row>23</xdr:row>
          <xdr:rowOff>469900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24</xdr:row>
          <xdr:rowOff>82550</xdr:rowOff>
        </xdr:from>
        <xdr:to>
          <xdr:col>0</xdr:col>
          <xdr:colOff>1905000</xdr:colOff>
          <xdr:row>24</xdr:row>
          <xdr:rowOff>438150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25</xdr:row>
          <xdr:rowOff>88900</xdr:rowOff>
        </xdr:from>
        <xdr:to>
          <xdr:col>0</xdr:col>
          <xdr:colOff>2641600</xdr:colOff>
          <xdr:row>25</xdr:row>
          <xdr:rowOff>425450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65</xdr:row>
          <xdr:rowOff>95250</xdr:rowOff>
        </xdr:from>
        <xdr:to>
          <xdr:col>1</xdr:col>
          <xdr:colOff>609600</xdr:colOff>
          <xdr:row>65</xdr:row>
          <xdr:rowOff>495300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66</xdr:row>
          <xdr:rowOff>76200</xdr:rowOff>
        </xdr:from>
        <xdr:to>
          <xdr:col>1</xdr:col>
          <xdr:colOff>717550</xdr:colOff>
          <xdr:row>66</xdr:row>
          <xdr:rowOff>450850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57150</xdr:rowOff>
        </xdr:from>
        <xdr:to>
          <xdr:col>1</xdr:col>
          <xdr:colOff>622300</xdr:colOff>
          <xdr:row>67</xdr:row>
          <xdr:rowOff>457200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68</xdr:row>
          <xdr:rowOff>57150</xdr:rowOff>
        </xdr:from>
        <xdr:to>
          <xdr:col>1</xdr:col>
          <xdr:colOff>622300</xdr:colOff>
          <xdr:row>68</xdr:row>
          <xdr:rowOff>457200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343646</xdr:colOff>
      <xdr:row>80</xdr:row>
      <xdr:rowOff>122516</xdr:rowOff>
    </xdr:from>
    <xdr:to>
      <xdr:col>14</xdr:col>
      <xdr:colOff>364435</xdr:colOff>
      <xdr:row>102</xdr:row>
      <xdr:rowOff>156882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8CB90A5-E7F8-4142-A286-10274C1F6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0.41396</cdr:x>
      <cdr:y>0.3441</cdr:y>
    </cdr:from>
    <cdr:to>
      <cdr:x>0.5112</cdr:x>
      <cdr:y>0.40746</cdr:y>
    </cdr:to>
    <cdr:sp macro="" textlink="">
      <cdr:nvSpPr>
        <cdr:cNvPr id="2" name="Прямоугольник 1">
          <a:extLst xmlns:a="http://schemas.openxmlformats.org/drawingml/2006/main">
            <a:ext uri="{FF2B5EF4-FFF2-40B4-BE49-F238E27FC236}">
              <a16:creationId xmlns:a16="http://schemas.microsoft.com/office/drawing/2014/main" id="{CD4DD291-B158-4B62-BB58-D7B3066D17A7}"/>
            </a:ext>
          </a:extLst>
        </cdr:cNvPr>
        <cdr:cNvSpPr/>
      </cdr:nvSpPr>
      <cdr:spPr>
        <a:xfrm xmlns:a="http://schemas.openxmlformats.org/drawingml/2006/main">
          <a:off x="2434855" y="1357789"/>
          <a:ext cx="571970" cy="250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2019</a:t>
          </a:r>
          <a:endParaRPr lang="ru-RU" b="1"/>
        </a:p>
      </cdr:txBody>
    </cdr:sp>
  </cdr:relSizeAnchor>
  <cdr:relSizeAnchor xmlns:cdr="http://schemas.openxmlformats.org/drawingml/2006/chartDrawing">
    <cdr:from>
      <cdr:x>0.49268</cdr:x>
      <cdr:y>0.2676</cdr:y>
    </cdr:from>
    <cdr:to>
      <cdr:x>0.58992</cdr:x>
      <cdr:y>0.33096</cdr:y>
    </cdr:to>
    <cdr:sp macro="" textlink="">
      <cdr:nvSpPr>
        <cdr:cNvPr id="3" name="Прямоугольник 2">
          <a:extLst xmlns:a="http://schemas.openxmlformats.org/drawingml/2006/main">
            <a:ext uri="{FF2B5EF4-FFF2-40B4-BE49-F238E27FC236}">
              <a16:creationId xmlns:a16="http://schemas.microsoft.com/office/drawing/2014/main" id="{5C5D7DC4-E07F-42BD-93DB-33532AED2653}"/>
            </a:ext>
          </a:extLst>
        </cdr:cNvPr>
        <cdr:cNvSpPr/>
      </cdr:nvSpPr>
      <cdr:spPr>
        <a:xfrm xmlns:a="http://schemas.openxmlformats.org/drawingml/2006/main">
          <a:off x="2897838" y="1055950"/>
          <a:ext cx="571971" cy="250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b="1"/>
            <a:t>2020</a:t>
          </a:r>
          <a:endParaRPr lang="ru-RU" b="1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18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17" Type="http://schemas.openxmlformats.org/officeDocument/2006/relationships/image" Target="../media/image7.emf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17.bin"/><Relationship Id="rId20" Type="http://schemas.openxmlformats.org/officeDocument/2006/relationships/oleObject" Target="../embeddings/oleObject19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wmf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1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16.bin"/><Relationship Id="rId22" Type="http://schemas.openxmlformats.org/officeDocument/2006/relationships/oleObject" Target="../embeddings/oleObject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9"/>
  <sheetViews>
    <sheetView zoomScale="85" zoomScaleNormal="85" workbookViewId="0">
      <selection activeCell="C14" sqref="C14"/>
    </sheetView>
  </sheetViews>
  <sheetFormatPr defaultRowHeight="14.5" x14ac:dyDescent="0.35"/>
  <cols>
    <col min="2" max="2" width="20.54296875" customWidth="1"/>
    <col min="10" max="10" width="9.1796875" style="16"/>
  </cols>
  <sheetData>
    <row r="3" spans="2:11" ht="15" thickBot="1" x14ac:dyDescent="0.4"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t="s">
        <v>11</v>
      </c>
    </row>
    <row r="4" spans="2:11" ht="18.5" thickBot="1" x14ac:dyDescent="0.4">
      <c r="B4" s="11" t="s">
        <v>7</v>
      </c>
      <c r="C4" s="12">
        <v>405</v>
      </c>
      <c r="D4" s="12">
        <v>115</v>
      </c>
      <c r="E4" s="12">
        <v>135</v>
      </c>
      <c r="F4" s="12">
        <v>21</v>
      </c>
      <c r="G4" s="12">
        <v>32</v>
      </c>
      <c r="H4" s="12">
        <v>68</v>
      </c>
      <c r="I4" s="12">
        <v>5</v>
      </c>
      <c r="J4" s="16">
        <f>SUM(C4:I4)</f>
        <v>781</v>
      </c>
      <c r="K4" s="17">
        <f>J4/$J$8</f>
        <v>0.22314285714285714</v>
      </c>
    </row>
    <row r="5" spans="2:11" ht="18.5" thickBot="1" x14ac:dyDescent="0.4">
      <c r="B5" s="13" t="s">
        <v>8</v>
      </c>
      <c r="C5" s="14">
        <v>297</v>
      </c>
      <c r="D5" s="14">
        <v>32</v>
      </c>
      <c r="E5" s="14">
        <v>27</v>
      </c>
      <c r="F5" s="14">
        <v>18</v>
      </c>
      <c r="G5" s="14">
        <v>14</v>
      </c>
      <c r="H5" s="14">
        <v>0</v>
      </c>
      <c r="I5" s="14">
        <v>29</v>
      </c>
      <c r="J5" s="16">
        <f t="shared" ref="J5:J7" si="0">SUM(C5:I5)</f>
        <v>417</v>
      </c>
      <c r="K5" s="17">
        <f t="shared" ref="K5:K7" si="1">J5/$J$8</f>
        <v>0.11914285714285715</v>
      </c>
    </row>
    <row r="6" spans="2:11" ht="18.5" thickBot="1" x14ac:dyDescent="0.4">
      <c r="B6" s="13" t="s">
        <v>9</v>
      </c>
      <c r="C6" s="14">
        <v>720</v>
      </c>
      <c r="D6" s="14">
        <v>170</v>
      </c>
      <c r="E6" s="14">
        <v>175</v>
      </c>
      <c r="F6" s="14">
        <v>59</v>
      </c>
      <c r="G6" s="14">
        <v>0</v>
      </c>
      <c r="H6" s="14">
        <v>0</v>
      </c>
      <c r="I6" s="14">
        <v>192</v>
      </c>
      <c r="J6" s="16">
        <f t="shared" si="0"/>
        <v>1316</v>
      </c>
      <c r="K6" s="17">
        <f t="shared" si="1"/>
        <v>0.376</v>
      </c>
    </row>
    <row r="7" spans="2:11" ht="18.5" thickBot="1" x14ac:dyDescent="0.4">
      <c r="B7" s="13" t="s">
        <v>10</v>
      </c>
      <c r="C7" s="14">
        <v>588</v>
      </c>
      <c r="D7" s="14">
        <v>83</v>
      </c>
      <c r="E7" s="14">
        <v>113</v>
      </c>
      <c r="F7" s="14">
        <v>17</v>
      </c>
      <c r="G7" s="14">
        <v>6</v>
      </c>
      <c r="H7" s="14">
        <v>15</v>
      </c>
      <c r="I7" s="14">
        <v>164</v>
      </c>
      <c r="J7" s="16">
        <f t="shared" si="0"/>
        <v>986</v>
      </c>
      <c r="K7" s="17">
        <f t="shared" si="1"/>
        <v>0.28171428571428569</v>
      </c>
    </row>
    <row r="8" spans="2:11" x14ac:dyDescent="0.35">
      <c r="C8" s="15">
        <f>SUM(C4:C7)</f>
        <v>2010</v>
      </c>
      <c r="D8" s="15">
        <f t="shared" ref="D8:I8" si="2">SUM(D4:D7)</f>
        <v>400</v>
      </c>
      <c r="E8" s="15">
        <f t="shared" si="2"/>
        <v>450</v>
      </c>
      <c r="F8" s="15">
        <f t="shared" si="2"/>
        <v>115</v>
      </c>
      <c r="G8" s="15">
        <f t="shared" si="2"/>
        <v>52</v>
      </c>
      <c r="H8" s="15">
        <f t="shared" si="2"/>
        <v>83</v>
      </c>
      <c r="I8" s="15">
        <f t="shared" si="2"/>
        <v>390</v>
      </c>
      <c r="J8" s="16">
        <f>SUM(J4:J7)</f>
        <v>3500</v>
      </c>
    </row>
    <row r="9" spans="2:11" x14ac:dyDescent="0.35">
      <c r="C9" s="17">
        <f>C8/$J$8</f>
        <v>0.57428571428571429</v>
      </c>
      <c r="D9" s="17">
        <f t="shared" ref="D9:I9" si="3">D8/$J$8</f>
        <v>0.11428571428571428</v>
      </c>
      <c r="E9" s="17">
        <f t="shared" si="3"/>
        <v>0.12857142857142856</v>
      </c>
      <c r="F9" s="17">
        <f t="shared" si="3"/>
        <v>3.2857142857142856E-2</v>
      </c>
      <c r="G9" s="17">
        <f t="shared" si="3"/>
        <v>1.4857142857142857E-2</v>
      </c>
      <c r="H9" s="17">
        <f t="shared" si="3"/>
        <v>2.3714285714285716E-2</v>
      </c>
      <c r="I9" s="18">
        <f t="shared" si="3"/>
        <v>0.11142857142857143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7"/>
  <sheetViews>
    <sheetView zoomScale="70" zoomScaleNormal="70" workbookViewId="0">
      <selection activeCell="D14" sqref="D14"/>
    </sheetView>
  </sheetViews>
  <sheetFormatPr defaultColWidth="9.1796875" defaultRowHeight="14" x14ac:dyDescent="0.3"/>
  <cols>
    <col min="1" max="1" width="39.90625" style="1" customWidth="1"/>
    <col min="2" max="2" width="12.1796875" style="1" customWidth="1"/>
    <col min="3" max="3" width="12.54296875" style="1" customWidth="1"/>
    <col min="4" max="4" width="12" style="1" customWidth="1"/>
    <col min="5" max="5" width="12.7265625" style="1" customWidth="1"/>
    <col min="6" max="6" width="14" style="1" customWidth="1"/>
    <col min="7" max="7" width="11.6328125" style="1" customWidth="1"/>
    <col min="8" max="8" width="11.7265625" style="1" customWidth="1"/>
    <col min="9" max="9" width="12" style="1" customWidth="1"/>
    <col min="10" max="10" width="11.81640625" style="1" customWidth="1"/>
    <col min="11" max="16384" width="9.1796875" style="1"/>
  </cols>
  <sheetData>
    <row r="2" spans="1:11" x14ac:dyDescent="0.3">
      <c r="A2" s="1" t="s">
        <v>26</v>
      </c>
    </row>
    <row r="3" spans="1:11" ht="15.5" x14ac:dyDescent="0.3">
      <c r="A3" s="42" t="s">
        <v>12</v>
      </c>
      <c r="B3" s="42">
        <v>2016</v>
      </c>
      <c r="C3" s="42"/>
      <c r="D3" s="42">
        <v>2017</v>
      </c>
      <c r="E3" s="42"/>
      <c r="F3" s="42">
        <v>2018</v>
      </c>
      <c r="G3" s="42"/>
      <c r="H3" s="42" t="s">
        <v>13</v>
      </c>
      <c r="I3" s="42"/>
    </row>
    <row r="4" spans="1:11" ht="15.5" x14ac:dyDescent="0.3">
      <c r="A4" s="42"/>
      <c r="B4" s="19" t="s">
        <v>14</v>
      </c>
      <c r="C4" s="19" t="s">
        <v>15</v>
      </c>
      <c r="D4" s="19" t="s">
        <v>14</v>
      </c>
      <c r="E4" s="19" t="s">
        <v>15</v>
      </c>
      <c r="F4" s="19" t="s">
        <v>14</v>
      </c>
      <c r="G4" s="19" t="s">
        <v>15</v>
      </c>
      <c r="H4" s="19" t="s">
        <v>14</v>
      </c>
      <c r="I4" s="19" t="s">
        <v>15</v>
      </c>
    </row>
    <row r="5" spans="1:11" ht="15.5" x14ac:dyDescent="0.3">
      <c r="A5" s="20" t="s">
        <v>16</v>
      </c>
      <c r="B5" s="21">
        <v>617976</v>
      </c>
      <c r="C5" s="25">
        <f>B5/$B$13*100</f>
        <v>26.71630847553763</v>
      </c>
      <c r="D5" s="21">
        <v>616878</v>
      </c>
      <c r="E5" s="25">
        <f>D5/$D$13*100</f>
        <v>27.107104344761581</v>
      </c>
      <c r="F5" s="21">
        <v>608472</v>
      </c>
      <c r="G5" s="25">
        <f>F5/$F$13*100</f>
        <v>25.574012749347592</v>
      </c>
      <c r="H5" s="21">
        <f t="shared" ref="H5:H12" si="0">F5-B5</f>
        <v>-9504</v>
      </c>
      <c r="I5" s="25">
        <f>F5/B5*100</f>
        <v>98.462076197133868</v>
      </c>
    </row>
    <row r="6" spans="1:11" ht="15.5" x14ac:dyDescent="0.3">
      <c r="A6" s="20" t="s">
        <v>17</v>
      </c>
      <c r="B6" s="21">
        <v>1129782</v>
      </c>
      <c r="C6" s="25">
        <f t="shared" ref="C6:C13" si="1">B6/$B$13*100</f>
        <v>48.842680657679033</v>
      </c>
      <c r="D6" s="21">
        <v>1096276</v>
      </c>
      <c r="E6" s="25">
        <f t="shared" ref="E6:E13" si="2">D6/$D$13*100</f>
        <v>48.173006530720578</v>
      </c>
      <c r="F6" s="21">
        <v>1224031</v>
      </c>
      <c r="G6" s="25">
        <f t="shared" ref="G6:G13" si="3">F6/$F$13*100</f>
        <v>51.445891346843695</v>
      </c>
      <c r="H6" s="21">
        <f t="shared" si="0"/>
        <v>94249</v>
      </c>
      <c r="I6" s="25">
        <f>F6/B6*100</f>
        <v>108.34222885477021</v>
      </c>
      <c r="K6" s="39"/>
    </row>
    <row r="7" spans="1:11" ht="15.5" x14ac:dyDescent="0.3">
      <c r="A7" s="20" t="s">
        <v>18</v>
      </c>
      <c r="B7" s="21">
        <v>13573</v>
      </c>
      <c r="C7" s="25">
        <f t="shared" si="1"/>
        <v>0.58678727804716091</v>
      </c>
      <c r="D7" s="21">
        <v>33233</v>
      </c>
      <c r="E7" s="25">
        <f t="shared" si="2"/>
        <v>1.4603380225740936</v>
      </c>
      <c r="F7" s="21">
        <v>47809</v>
      </c>
      <c r="G7" s="25">
        <f t="shared" si="3"/>
        <v>2.0094071305393824</v>
      </c>
      <c r="H7" s="21">
        <f t="shared" si="0"/>
        <v>34236</v>
      </c>
      <c r="I7" s="25">
        <f t="shared" ref="I7:I11" si="4">F7/B7*100</f>
        <v>352.23605687762472</v>
      </c>
    </row>
    <row r="8" spans="1:11" ht="31" x14ac:dyDescent="0.3">
      <c r="A8" s="20" t="s">
        <v>19</v>
      </c>
      <c r="B8" s="21">
        <v>41960</v>
      </c>
      <c r="C8" s="25">
        <f t="shared" si="1"/>
        <v>1.8140126859838555</v>
      </c>
      <c r="D8" s="21">
        <v>43175</v>
      </c>
      <c r="E8" s="25">
        <f t="shared" si="2"/>
        <v>1.8972134361820023</v>
      </c>
      <c r="F8" s="21">
        <v>42697</v>
      </c>
      <c r="G8" s="25">
        <f t="shared" si="3"/>
        <v>1.7945503200786461</v>
      </c>
      <c r="H8" s="21">
        <f t="shared" si="0"/>
        <v>737</v>
      </c>
      <c r="I8" s="25">
        <f t="shared" si="4"/>
        <v>101.75643469971401</v>
      </c>
    </row>
    <row r="9" spans="1:11" ht="15.5" x14ac:dyDescent="0.3">
      <c r="A9" s="20" t="s">
        <v>20</v>
      </c>
      <c r="B9" s="21">
        <v>251248</v>
      </c>
      <c r="C9" s="25">
        <f t="shared" si="1"/>
        <v>10.861941356722395</v>
      </c>
      <c r="D9" s="21">
        <v>307841</v>
      </c>
      <c r="E9" s="25">
        <f t="shared" si="2"/>
        <v>13.527274612801479</v>
      </c>
      <c r="F9" s="21">
        <v>310941</v>
      </c>
      <c r="G9" s="25">
        <f t="shared" si="3"/>
        <v>13.068816803887263</v>
      </c>
      <c r="H9" s="21">
        <f t="shared" si="0"/>
        <v>59693</v>
      </c>
      <c r="I9" s="25">
        <f t="shared" si="4"/>
        <v>123.75859708335987</v>
      </c>
    </row>
    <row r="10" spans="1:11" ht="15.5" x14ac:dyDescent="0.3">
      <c r="A10" s="20" t="s">
        <v>21</v>
      </c>
      <c r="B10" s="21">
        <v>206017</v>
      </c>
      <c r="C10" s="25">
        <f t="shared" si="1"/>
        <v>8.9065169573006653</v>
      </c>
      <c r="D10" s="21">
        <v>123646</v>
      </c>
      <c r="E10" s="25">
        <f t="shared" si="2"/>
        <v>5.4333028958925267</v>
      </c>
      <c r="F10" s="21">
        <v>90652</v>
      </c>
      <c r="G10" s="25">
        <f t="shared" si="3"/>
        <v>3.8100938149230497</v>
      </c>
      <c r="H10" s="21">
        <f t="shared" si="0"/>
        <v>-115365</v>
      </c>
      <c r="I10" s="25">
        <f t="shared" si="4"/>
        <v>44.002193993699549</v>
      </c>
    </row>
    <row r="11" spans="1:11" ht="15.5" x14ac:dyDescent="0.3">
      <c r="A11" s="20" t="s">
        <v>22</v>
      </c>
      <c r="B11" s="21">
        <v>52069</v>
      </c>
      <c r="C11" s="25">
        <f t="shared" si="1"/>
        <v>2.2510444839488408</v>
      </c>
      <c r="D11" s="21">
        <v>50250</v>
      </c>
      <c r="E11" s="25">
        <f t="shared" si="2"/>
        <v>2.2081059679941082</v>
      </c>
      <c r="F11" s="21">
        <v>50250</v>
      </c>
      <c r="G11" s="25">
        <f t="shared" si="3"/>
        <v>2.1120020981322334</v>
      </c>
      <c r="H11" s="21">
        <f t="shared" si="0"/>
        <v>-1819</v>
      </c>
      <c r="I11" s="25">
        <f t="shared" si="4"/>
        <v>96.506558604928074</v>
      </c>
    </row>
    <row r="12" spans="1:11" ht="35.25" customHeight="1" x14ac:dyDescent="0.3">
      <c r="A12" s="20" t="s">
        <v>23</v>
      </c>
      <c r="B12" s="21">
        <v>479</v>
      </c>
      <c r="C12" s="25">
        <f t="shared" si="1"/>
        <v>2.0708104780416271E-2</v>
      </c>
      <c r="D12" s="21">
        <v>4407</v>
      </c>
      <c r="E12" s="25">
        <f t="shared" si="2"/>
        <v>0.19365418907363255</v>
      </c>
      <c r="F12" s="21">
        <v>4407</v>
      </c>
      <c r="G12" s="25">
        <f t="shared" si="3"/>
        <v>0.1852257362481344</v>
      </c>
      <c r="H12" s="21">
        <f t="shared" si="0"/>
        <v>3928</v>
      </c>
      <c r="I12" s="25">
        <f>F12/B12*100</f>
        <v>920.04175365344474</v>
      </c>
    </row>
    <row r="13" spans="1:11" ht="15.5" x14ac:dyDescent="0.3">
      <c r="A13" s="19" t="s">
        <v>24</v>
      </c>
      <c r="B13" s="21">
        <f>SUM(B5:B12)</f>
        <v>2313104</v>
      </c>
      <c r="C13" s="25">
        <f t="shared" si="1"/>
        <v>100</v>
      </c>
      <c r="D13" s="21">
        <f>SUM(D5:D12)</f>
        <v>2275706</v>
      </c>
      <c r="E13" s="25">
        <f t="shared" si="2"/>
        <v>100</v>
      </c>
      <c r="F13" s="21">
        <f>SUM(F5:F12)</f>
        <v>2379259</v>
      </c>
      <c r="G13" s="25">
        <f t="shared" si="3"/>
        <v>100</v>
      </c>
      <c r="H13" s="21">
        <f>F13-B13</f>
        <v>66155</v>
      </c>
      <c r="I13" s="25">
        <f>F13/B13*100</f>
        <v>102.86000975312825</v>
      </c>
    </row>
    <row r="14" spans="1:11" ht="15.5" x14ac:dyDescent="0.3">
      <c r="A14" s="20" t="s">
        <v>25</v>
      </c>
      <c r="B14" s="27">
        <f>SUM(B6,B10,B8)</f>
        <v>1377759</v>
      </c>
      <c r="C14" s="25">
        <f>B14/$B$13*100</f>
        <v>59.563210300963554</v>
      </c>
      <c r="D14" s="27">
        <f>SUM(D6,D10,D8)</f>
        <v>1263097</v>
      </c>
      <c r="E14" s="25">
        <f>D14/$D$13*100</f>
        <v>55.503522862795108</v>
      </c>
      <c r="F14" s="27">
        <f>SUM(F6,F10,F8)</f>
        <v>1357380</v>
      </c>
      <c r="G14" s="25">
        <f>F14/$F$13*100</f>
        <v>57.050535481845401</v>
      </c>
      <c r="H14" s="21">
        <f>F14-B14</f>
        <v>-20379</v>
      </c>
      <c r="I14" s="19">
        <f>F14/B14</f>
        <v>0.98520858872995931</v>
      </c>
    </row>
    <row r="15" spans="1:11" ht="15.5" x14ac:dyDescent="0.3">
      <c r="B15" s="23">
        <v>2301133</v>
      </c>
    </row>
    <row r="17" spans="1:10" x14ac:dyDescent="0.3">
      <c r="F17" s="41"/>
    </row>
    <row r="18" spans="1:10" x14ac:dyDescent="0.3">
      <c r="A18" s="1" t="s">
        <v>27</v>
      </c>
      <c r="C18" s="33">
        <f>C21-C22</f>
        <v>-1.0198561600277697E-2</v>
      </c>
      <c r="D18" s="33">
        <f>D21-D22</f>
        <v>3.2290058767067698E-2</v>
      </c>
    </row>
    <row r="19" spans="1:10" x14ac:dyDescent="0.3">
      <c r="H19" s="43"/>
      <c r="I19" s="43"/>
      <c r="J19" s="43"/>
    </row>
    <row r="20" spans="1:10" ht="15.5" x14ac:dyDescent="0.3">
      <c r="A20" s="19" t="s">
        <v>28</v>
      </c>
      <c r="B20" s="19">
        <v>2016</v>
      </c>
      <c r="C20" s="19">
        <v>2017</v>
      </c>
      <c r="D20" s="19">
        <v>2018</v>
      </c>
      <c r="E20" s="19" t="s">
        <v>13</v>
      </c>
      <c r="H20" s="19">
        <v>2016</v>
      </c>
      <c r="I20" s="19">
        <v>2017</v>
      </c>
      <c r="J20" s="19">
        <v>2018</v>
      </c>
    </row>
    <row r="21" spans="1:10" ht="33" customHeight="1" x14ac:dyDescent="0.35">
      <c r="A21" s="26"/>
      <c r="B21" s="19"/>
      <c r="C21" s="22">
        <f>I21/D13</f>
        <v>4.9111352696701596E-2</v>
      </c>
      <c r="D21" s="22">
        <f>J21/F13</f>
        <v>0.29038578818026956</v>
      </c>
      <c r="E21" s="22">
        <f>D21-C21</f>
        <v>0.24127443548356797</v>
      </c>
      <c r="G21" s="7" t="s">
        <v>29</v>
      </c>
      <c r="H21" s="21"/>
      <c r="I21" s="21">
        <v>111763</v>
      </c>
      <c r="J21" s="21">
        <v>690903</v>
      </c>
    </row>
    <row r="22" spans="1:10" ht="45" customHeight="1" x14ac:dyDescent="0.35">
      <c r="A22" s="26"/>
      <c r="B22" s="19"/>
      <c r="C22" s="22">
        <f>I22/B13</f>
        <v>5.9309914296979294E-2</v>
      </c>
      <c r="D22" s="22">
        <f>J22/D13</f>
        <v>0.25809572941320186</v>
      </c>
      <c r="E22" s="22">
        <f>D22-C22</f>
        <v>0.19878581511622256</v>
      </c>
      <c r="G22" s="7" t="s">
        <v>30</v>
      </c>
      <c r="H22" s="21"/>
      <c r="I22" s="21">
        <v>137190</v>
      </c>
      <c r="J22" s="21">
        <v>587350</v>
      </c>
    </row>
    <row r="23" spans="1:10" ht="45" customHeight="1" x14ac:dyDescent="0.35">
      <c r="A23" s="26"/>
      <c r="B23" s="19"/>
      <c r="C23" s="22">
        <f>(I21-I22)/D13</f>
        <v>-1.1173235910086805E-2</v>
      </c>
      <c r="D23" s="22">
        <f>(J21-J22)/F13</f>
        <v>4.3523214580674069E-2</v>
      </c>
      <c r="E23" s="22">
        <f>D23-C23</f>
        <v>5.469645049076087E-2</v>
      </c>
      <c r="F23" s="33"/>
      <c r="H23" s="21"/>
      <c r="I23" s="21"/>
      <c r="J23" s="21"/>
    </row>
    <row r="24" spans="1:10" ht="43.5" customHeight="1" x14ac:dyDescent="0.35">
      <c r="A24" s="26"/>
      <c r="B24" s="19"/>
      <c r="C24" s="24">
        <f>I24/AVERAGE(D13,B13)</f>
        <v>2.7050324593957908</v>
      </c>
      <c r="D24" s="24">
        <f>J24/AVERAGE(F13,D13)</f>
        <v>3.0191655576357719</v>
      </c>
      <c r="E24" s="24">
        <f>D24-C24</f>
        <v>0.31413309823998103</v>
      </c>
      <c r="G24" s="7" t="s">
        <v>31</v>
      </c>
      <c r="H24" s="21"/>
      <c r="I24" s="21">
        <v>6206440</v>
      </c>
      <c r="J24" s="21">
        <v>7027055</v>
      </c>
    </row>
    <row r="25" spans="1:10" ht="40.5" customHeight="1" x14ac:dyDescent="0.35">
      <c r="A25" s="26"/>
      <c r="B25" s="19"/>
      <c r="C25" s="22">
        <f>1/C24</f>
        <v>0.36968133100456946</v>
      </c>
      <c r="D25" s="22">
        <f>1/D24</f>
        <v>0.33121734496172295</v>
      </c>
      <c r="E25" s="22">
        <f>D25-C25</f>
        <v>-3.846398604284651E-2</v>
      </c>
      <c r="H25" s="21"/>
      <c r="I25" s="21"/>
      <c r="J25" s="21"/>
    </row>
    <row r="26" spans="1:10" ht="37.5" customHeight="1" x14ac:dyDescent="0.35">
      <c r="A26" s="26"/>
      <c r="B26" s="19"/>
      <c r="C26" s="24">
        <f>I26/AVERAGE(D13,B13)</f>
        <v>0.89266106027488612</v>
      </c>
      <c r="D26" s="24">
        <f>J26/AVERAGE(F13,D13)</f>
        <v>1.0651250868696112</v>
      </c>
      <c r="E26" s="19"/>
      <c r="G26" s="7" t="s">
        <v>32</v>
      </c>
      <c r="H26" s="21"/>
      <c r="I26" s="21">
        <v>2048126</v>
      </c>
      <c r="J26" s="21">
        <v>2479060</v>
      </c>
    </row>
    <row r="29" spans="1:10" x14ac:dyDescent="0.3">
      <c r="A29" s="1" t="s">
        <v>33</v>
      </c>
    </row>
    <row r="30" spans="1:10" ht="15.5" x14ac:dyDescent="0.3">
      <c r="A30" s="42" t="s">
        <v>34</v>
      </c>
      <c r="B30" s="42">
        <v>2016</v>
      </c>
      <c r="C30" s="42"/>
      <c r="D30" s="42">
        <v>2017</v>
      </c>
      <c r="E30" s="42"/>
      <c r="F30" s="42">
        <v>2018</v>
      </c>
      <c r="G30" s="42"/>
      <c r="H30" s="42" t="s">
        <v>13</v>
      </c>
      <c r="I30" s="42"/>
    </row>
    <row r="31" spans="1:10" ht="15.5" x14ac:dyDescent="0.3">
      <c r="A31" s="42"/>
      <c r="B31" s="19" t="s">
        <v>14</v>
      </c>
      <c r="C31" s="19" t="s">
        <v>15</v>
      </c>
      <c r="D31" s="19" t="s">
        <v>14</v>
      </c>
      <c r="E31" s="19" t="s">
        <v>15</v>
      </c>
      <c r="F31" s="19" t="s">
        <v>14</v>
      </c>
      <c r="G31" s="19" t="s">
        <v>15</v>
      </c>
      <c r="H31" s="19" t="s">
        <v>14</v>
      </c>
      <c r="I31" s="19" t="s">
        <v>15</v>
      </c>
    </row>
    <row r="32" spans="1:10" ht="15.5" x14ac:dyDescent="0.3">
      <c r="A32" s="20" t="s">
        <v>35</v>
      </c>
      <c r="B32" s="21">
        <v>1207866</v>
      </c>
      <c r="C32" s="25">
        <f>B32/$B$36*100</f>
        <v>35.79378713313595</v>
      </c>
      <c r="D32" s="21">
        <v>1634463</v>
      </c>
      <c r="E32" s="25">
        <f>D32/$D$36*100</f>
        <v>31.849459813528835</v>
      </c>
      <c r="F32" s="21">
        <v>2087374</v>
      </c>
      <c r="G32" s="25">
        <f>F32/$F$36*100</f>
        <v>36.832018740556535</v>
      </c>
      <c r="H32" s="21">
        <f t="shared" ref="H32:H35" si="5">F32-B32</f>
        <v>879508</v>
      </c>
      <c r="I32" s="25">
        <f>F32/B32*100</f>
        <v>172.8150308063974</v>
      </c>
    </row>
    <row r="33" spans="1:9" ht="21" customHeight="1" x14ac:dyDescent="0.3">
      <c r="A33" s="20" t="s">
        <v>36</v>
      </c>
      <c r="B33" s="21">
        <v>11665</v>
      </c>
      <c r="C33" s="25">
        <f>B33/$B$36*100</f>
        <v>0.34567950990261409</v>
      </c>
      <c r="D33" s="21">
        <v>367200</v>
      </c>
      <c r="E33" s="25">
        <f>D33/$D$36*100</f>
        <v>7.1553296975996332</v>
      </c>
      <c r="F33" s="21">
        <v>15825</v>
      </c>
      <c r="G33" s="25">
        <f>F33/$F$36*100</f>
        <v>0.27923443358464139</v>
      </c>
      <c r="H33" s="21">
        <f t="shared" si="5"/>
        <v>4160</v>
      </c>
      <c r="I33" s="25">
        <f>F33/B33*100</f>
        <v>135.66223746249463</v>
      </c>
    </row>
    <row r="34" spans="1:9" ht="15.5" x14ac:dyDescent="0.3">
      <c r="A34" s="20" t="s">
        <v>37</v>
      </c>
      <c r="B34" s="21">
        <v>1479348</v>
      </c>
      <c r="C34" s="25">
        <f>B34/$B$36*100</f>
        <v>43.838859118337965</v>
      </c>
      <c r="D34" s="21">
        <v>1980014</v>
      </c>
      <c r="E34" s="25">
        <f>D34/$D$36*100</f>
        <v>38.582932940803481</v>
      </c>
      <c r="F34" s="21">
        <v>2276319</v>
      </c>
      <c r="G34" s="25">
        <f>F34/$F$36*100</f>
        <v>40.165980829254806</v>
      </c>
      <c r="H34" s="21">
        <f t="shared" si="5"/>
        <v>796971</v>
      </c>
      <c r="I34" s="25">
        <f t="shared" ref="I34:I36" si="6">F34/B34*100</f>
        <v>153.87312518758262</v>
      </c>
    </row>
    <row r="35" spans="1:9" ht="15.5" x14ac:dyDescent="0.3">
      <c r="A35" s="20" t="s">
        <v>38</v>
      </c>
      <c r="B35" s="21">
        <v>675634</v>
      </c>
      <c r="C35" s="25">
        <f>B35/$B$36*100</f>
        <v>20.021674238623469</v>
      </c>
      <c r="D35" s="21">
        <v>1150162</v>
      </c>
      <c r="E35" s="25">
        <f>D35/$D$36*100</f>
        <v>22.412277548068051</v>
      </c>
      <c r="F35" s="21">
        <v>1287763</v>
      </c>
      <c r="G35" s="25">
        <f>F35/$F$36*100</f>
        <v>22.722765996604018</v>
      </c>
      <c r="H35" s="21">
        <f t="shared" si="5"/>
        <v>612129</v>
      </c>
      <c r="I35" s="25">
        <f t="shared" si="6"/>
        <v>190.60068024995783</v>
      </c>
    </row>
    <row r="36" spans="1:9" ht="15.5" x14ac:dyDescent="0.3">
      <c r="A36" s="19" t="s">
        <v>24</v>
      </c>
      <c r="B36" s="21">
        <f>SUM(B32:B35)</f>
        <v>3374513</v>
      </c>
      <c r="C36" s="25">
        <f>B36/$B$36*100</f>
        <v>100</v>
      </c>
      <c r="D36" s="21">
        <f>SUM(D32:D35)</f>
        <v>5131839</v>
      </c>
      <c r="E36" s="25">
        <f>D36/$D$36*100</f>
        <v>100</v>
      </c>
      <c r="F36" s="21">
        <f>SUM(F32:F35)</f>
        <v>5667281</v>
      </c>
      <c r="G36" s="25">
        <f>F36/$F$36*100</f>
        <v>100</v>
      </c>
      <c r="H36" s="21">
        <f>F36-B36</f>
        <v>2292768</v>
      </c>
      <c r="I36" s="25">
        <f t="shared" si="6"/>
        <v>167.94367068670354</v>
      </c>
    </row>
    <row r="37" spans="1:9" ht="15.5" x14ac:dyDescent="0.3">
      <c r="A37" s="35"/>
      <c r="B37" s="36"/>
      <c r="C37" s="37"/>
      <c r="D37" s="36"/>
      <c r="E37" s="37"/>
      <c r="F37" s="36"/>
      <c r="G37" s="37"/>
      <c r="H37" s="36"/>
      <c r="I37" s="37"/>
    </row>
    <row r="38" spans="1:9" ht="15.5" x14ac:dyDescent="0.3">
      <c r="A38" s="35"/>
      <c r="B38" s="36"/>
      <c r="C38" s="37"/>
      <c r="D38" s="36"/>
      <c r="E38" s="37"/>
      <c r="F38" s="36"/>
      <c r="G38" s="37"/>
      <c r="H38" s="36"/>
      <c r="I38" s="37"/>
    </row>
    <row r="39" spans="1:9" ht="15.5" x14ac:dyDescent="0.3">
      <c r="A39" s="35"/>
      <c r="B39" s="36"/>
      <c r="C39" s="37"/>
      <c r="D39" s="36"/>
      <c r="E39" s="37"/>
      <c r="F39" s="36"/>
      <c r="G39" s="37"/>
      <c r="H39" s="36"/>
      <c r="I39" s="37"/>
    </row>
    <row r="40" spans="1:9" ht="15.5" x14ac:dyDescent="0.3">
      <c r="A40" s="1" t="s">
        <v>47</v>
      </c>
      <c r="B40" s="36"/>
      <c r="C40" s="37"/>
      <c r="D40" s="36"/>
      <c r="E40" s="37"/>
      <c r="F40" s="36"/>
      <c r="G40" s="37"/>
      <c r="H40" s="36"/>
      <c r="I40" s="37"/>
    </row>
    <row r="41" spans="1:9" ht="15.5" x14ac:dyDescent="0.3">
      <c r="A41" s="35"/>
      <c r="B41" s="36"/>
      <c r="C41" s="37"/>
      <c r="D41" s="36"/>
      <c r="E41" s="37"/>
      <c r="F41" s="36"/>
      <c r="G41" s="37"/>
      <c r="H41" s="36"/>
      <c r="I41" s="37"/>
    </row>
    <row r="42" spans="1:9" ht="15.5" x14ac:dyDescent="0.3">
      <c r="A42" s="4" t="s">
        <v>28</v>
      </c>
      <c r="B42" s="42">
        <v>2016</v>
      </c>
      <c r="C42" s="42"/>
      <c r="D42" s="42">
        <v>2017</v>
      </c>
      <c r="E42" s="42"/>
      <c r="F42" s="42">
        <v>2018</v>
      </c>
      <c r="G42" s="42"/>
      <c r="H42" s="42" t="s">
        <v>13</v>
      </c>
      <c r="I42" s="42"/>
    </row>
    <row r="43" spans="1:9" ht="15.5" x14ac:dyDescent="0.3">
      <c r="A43" s="34" t="s">
        <v>49</v>
      </c>
      <c r="B43" s="21">
        <f>SUM(B44:B50)</f>
        <v>1207866</v>
      </c>
      <c r="C43" s="38">
        <f>B43/$B$43</f>
        <v>1</v>
      </c>
      <c r="D43" s="21">
        <f>SUM(D44:D50)</f>
        <v>1634463</v>
      </c>
      <c r="E43" s="38">
        <f>D43/$D$43</f>
        <v>1</v>
      </c>
      <c r="F43" s="21">
        <f>SUM(F44:F50)</f>
        <v>2087375</v>
      </c>
      <c r="G43" s="38">
        <f>F43/$F$43</f>
        <v>1</v>
      </c>
      <c r="H43" s="21">
        <f>F43-B43</f>
        <v>879509</v>
      </c>
      <c r="I43" s="21">
        <f>G43-C43</f>
        <v>0</v>
      </c>
    </row>
    <row r="44" spans="1:9" ht="15.5" x14ac:dyDescent="0.3">
      <c r="A44" s="30" t="s">
        <v>50</v>
      </c>
      <c r="B44" s="21">
        <v>729079</v>
      </c>
      <c r="C44" s="38">
        <f t="shared" ref="C44:C50" si="7">B44/$B$43</f>
        <v>0.60360917518996315</v>
      </c>
      <c r="D44" s="21">
        <v>957037</v>
      </c>
      <c r="E44" s="38">
        <f t="shared" ref="E44:E50" si="8">D44/$D$43</f>
        <v>0.58553604456020114</v>
      </c>
      <c r="F44" s="21">
        <v>1456771</v>
      </c>
      <c r="G44" s="38">
        <f t="shared" ref="G44:G50" si="9">F44/$F$43</f>
        <v>0.69789616144679323</v>
      </c>
      <c r="H44" s="21">
        <f t="shared" ref="H44:H50" si="10">F44-B44</f>
        <v>727692</v>
      </c>
      <c r="I44" s="38">
        <f t="shared" ref="I44:I50" si="11">G44-C44</f>
        <v>9.4286986256830074E-2</v>
      </c>
    </row>
    <row r="45" spans="1:9" ht="15.5" x14ac:dyDescent="0.3">
      <c r="A45" s="32" t="s">
        <v>51</v>
      </c>
      <c r="B45" s="21">
        <v>104634</v>
      </c>
      <c r="C45" s="38">
        <f t="shared" si="7"/>
        <v>8.6627158972932425E-2</v>
      </c>
      <c r="D45" s="21">
        <v>457514</v>
      </c>
      <c r="E45" s="38">
        <f t="shared" si="8"/>
        <v>0.27991701249890638</v>
      </c>
      <c r="F45" s="21">
        <v>411340</v>
      </c>
      <c r="G45" s="38">
        <f t="shared" si="9"/>
        <v>0.1970609018504102</v>
      </c>
      <c r="H45" s="21">
        <f t="shared" si="10"/>
        <v>306706</v>
      </c>
      <c r="I45" s="38">
        <f t="shared" si="11"/>
        <v>0.11043374287747777</v>
      </c>
    </row>
    <row r="46" spans="1:9" ht="15.5" x14ac:dyDescent="0.3">
      <c r="A46" s="30" t="s">
        <v>52</v>
      </c>
      <c r="B46" s="21">
        <v>32956</v>
      </c>
      <c r="C46" s="38">
        <f t="shared" si="7"/>
        <v>2.7284483543704351E-2</v>
      </c>
      <c r="D46" s="21">
        <v>36652</v>
      </c>
      <c r="E46" s="38">
        <f t="shared" si="8"/>
        <v>2.2424490490148753E-2</v>
      </c>
      <c r="F46" s="21">
        <v>28429</v>
      </c>
      <c r="G46" s="38">
        <f t="shared" si="9"/>
        <v>1.3619498173543326E-2</v>
      </c>
      <c r="H46" s="21">
        <f t="shared" si="10"/>
        <v>-4527</v>
      </c>
      <c r="I46" s="38">
        <f t="shared" si="11"/>
        <v>-1.3664985370161024E-2</v>
      </c>
    </row>
    <row r="47" spans="1:9" ht="15.5" x14ac:dyDescent="0.3">
      <c r="A47" s="32" t="s">
        <v>53</v>
      </c>
      <c r="B47" s="21"/>
      <c r="C47" s="38">
        <f t="shared" si="7"/>
        <v>0</v>
      </c>
      <c r="D47" s="21"/>
      <c r="E47" s="38">
        <f t="shared" si="8"/>
        <v>0</v>
      </c>
      <c r="F47" s="21"/>
      <c r="G47" s="38">
        <f t="shared" si="9"/>
        <v>0</v>
      </c>
      <c r="H47" s="21">
        <f t="shared" si="10"/>
        <v>0</v>
      </c>
      <c r="I47" s="38">
        <f t="shared" si="11"/>
        <v>0</v>
      </c>
    </row>
    <row r="48" spans="1:9" ht="15.5" x14ac:dyDescent="0.3">
      <c r="A48" s="30" t="s">
        <v>54</v>
      </c>
      <c r="B48" s="21">
        <v>336187</v>
      </c>
      <c r="C48" s="38">
        <f t="shared" si="7"/>
        <v>0.27833137119514911</v>
      </c>
      <c r="D48" s="21">
        <v>170079</v>
      </c>
      <c r="E48" s="38">
        <f t="shared" si="8"/>
        <v>0.10405803006859134</v>
      </c>
      <c r="F48" s="21">
        <v>183804</v>
      </c>
      <c r="G48" s="38">
        <f t="shared" si="9"/>
        <v>8.8055093119348463E-2</v>
      </c>
      <c r="H48" s="21">
        <f t="shared" si="10"/>
        <v>-152383</v>
      </c>
      <c r="I48" s="38">
        <f t="shared" si="11"/>
        <v>-0.19027627807580066</v>
      </c>
    </row>
    <row r="49" spans="1:10" ht="15.5" x14ac:dyDescent="0.3">
      <c r="A49" s="32" t="s">
        <v>55</v>
      </c>
      <c r="B49" s="21"/>
      <c r="C49" s="38">
        <f t="shared" si="7"/>
        <v>0</v>
      </c>
      <c r="D49" s="21">
        <v>285</v>
      </c>
      <c r="E49" s="38">
        <f t="shared" si="8"/>
        <v>1.7436919648838794E-4</v>
      </c>
      <c r="F49" s="21"/>
      <c r="G49" s="38">
        <f t="shared" si="9"/>
        <v>0</v>
      </c>
      <c r="H49" s="21">
        <f t="shared" si="10"/>
        <v>0</v>
      </c>
      <c r="I49" s="38">
        <f t="shared" si="11"/>
        <v>0</v>
      </c>
    </row>
    <row r="50" spans="1:10" ht="15.5" x14ac:dyDescent="0.3">
      <c r="A50" s="32" t="s">
        <v>56</v>
      </c>
      <c r="B50" s="21">
        <v>5010</v>
      </c>
      <c r="C50" s="38">
        <f t="shared" si="7"/>
        <v>4.147811098250965E-3</v>
      </c>
      <c r="D50" s="21">
        <v>12896</v>
      </c>
      <c r="E50" s="38">
        <f t="shared" si="8"/>
        <v>7.8900531856640373E-3</v>
      </c>
      <c r="F50" s="21">
        <v>7031</v>
      </c>
      <c r="G50" s="38">
        <f t="shared" si="9"/>
        <v>3.3683454099047846E-3</v>
      </c>
      <c r="H50" s="21">
        <f t="shared" si="10"/>
        <v>2021</v>
      </c>
      <c r="I50" s="38">
        <f t="shared" si="11"/>
        <v>-7.7946568834618042E-4</v>
      </c>
    </row>
    <row r="51" spans="1:10" ht="15.5" x14ac:dyDescent="0.3">
      <c r="A51" s="35"/>
      <c r="B51" s="36"/>
      <c r="C51" s="37"/>
      <c r="D51" s="36"/>
      <c r="E51" s="37"/>
      <c r="F51" s="36"/>
      <c r="G51" s="37"/>
      <c r="H51" s="36"/>
      <c r="I51" s="37"/>
    </row>
    <row r="52" spans="1:10" ht="15.5" x14ac:dyDescent="0.3">
      <c r="A52" s="35"/>
      <c r="B52" s="36"/>
      <c r="C52" s="37"/>
      <c r="D52" s="36"/>
      <c r="E52" s="37"/>
      <c r="F52" s="36"/>
      <c r="G52" s="37"/>
      <c r="H52" s="36"/>
      <c r="I52" s="37"/>
    </row>
    <row r="53" spans="1:10" ht="15.5" x14ac:dyDescent="0.3">
      <c r="A53" s="35"/>
      <c r="B53" s="36"/>
      <c r="C53" s="37"/>
      <c r="D53" s="36"/>
      <c r="E53" s="37"/>
      <c r="F53" s="36"/>
      <c r="G53" s="37"/>
      <c r="H53" s="36"/>
      <c r="I53" s="37"/>
    </row>
    <row r="54" spans="1:10" ht="15.5" x14ac:dyDescent="0.3">
      <c r="A54" s="35"/>
      <c r="B54" s="36"/>
      <c r="C54" s="37"/>
      <c r="D54" s="36"/>
      <c r="E54" s="37"/>
      <c r="F54" s="36"/>
      <c r="G54" s="37"/>
      <c r="H54" s="36"/>
      <c r="I54" s="37"/>
    </row>
    <row r="55" spans="1:10" ht="15.5" x14ac:dyDescent="0.3">
      <c r="A55" s="35"/>
      <c r="B55" s="36"/>
      <c r="C55" s="37"/>
      <c r="D55" s="36"/>
      <c r="E55" s="37"/>
      <c r="F55" s="36"/>
      <c r="G55" s="37"/>
      <c r="H55" s="36"/>
      <c r="I55" s="37"/>
    </row>
    <row r="56" spans="1:10" ht="15.5" x14ac:dyDescent="0.3">
      <c r="A56" s="35"/>
      <c r="B56" s="36"/>
      <c r="C56" s="37"/>
      <c r="D56" s="36"/>
      <c r="E56" s="37"/>
      <c r="F56" s="36"/>
      <c r="G56" s="37"/>
      <c r="H56" s="36"/>
      <c r="I56" s="37"/>
    </row>
    <row r="57" spans="1:10" ht="15.5" x14ac:dyDescent="0.3">
      <c r="A57" s="35"/>
      <c r="B57" s="36"/>
      <c r="C57" s="37"/>
      <c r="D57" s="36"/>
      <c r="E57" s="37"/>
      <c r="F57" s="36"/>
      <c r="G57" s="37"/>
      <c r="H57" s="36"/>
      <c r="I57" s="37"/>
    </row>
    <row r="59" spans="1:10" x14ac:dyDescent="0.3">
      <c r="A59" s="1" t="s">
        <v>48</v>
      </c>
    </row>
    <row r="60" spans="1:10" ht="26.25" customHeight="1" x14ac:dyDescent="0.3">
      <c r="A60" s="28" t="s">
        <v>28</v>
      </c>
      <c r="B60" s="28" t="s">
        <v>46</v>
      </c>
      <c r="C60" s="28">
        <v>2016</v>
      </c>
      <c r="D60" s="28">
        <v>2017</v>
      </c>
      <c r="E60" s="28">
        <v>2018</v>
      </c>
      <c r="F60" s="28" t="s">
        <v>13</v>
      </c>
    </row>
    <row r="61" spans="1:10" s="31" customFormat="1" ht="18.75" customHeight="1" x14ac:dyDescent="0.3">
      <c r="A61" s="30" t="s">
        <v>39</v>
      </c>
      <c r="B61" s="28"/>
      <c r="C61" s="28"/>
      <c r="D61" s="21">
        <v>6206440</v>
      </c>
      <c r="E61" s="21">
        <v>7027055</v>
      </c>
      <c r="F61" s="21">
        <f>E61-D61</f>
        <v>820615</v>
      </c>
      <c r="G61" s="29"/>
      <c r="H61" s="1"/>
      <c r="I61" s="1"/>
      <c r="J61" s="1"/>
    </row>
    <row r="62" spans="1:10" s="31" customFormat="1" ht="36" customHeight="1" x14ac:dyDescent="0.3">
      <c r="A62" s="32" t="s">
        <v>40</v>
      </c>
      <c r="B62" s="28"/>
      <c r="C62" s="28"/>
      <c r="D62" s="21">
        <f>AVERAGE(B36,D36)</f>
        <v>4253176</v>
      </c>
      <c r="E62" s="21">
        <f>AVERAGE(F36,D36)</f>
        <v>5399560</v>
      </c>
      <c r="F62" s="21">
        <f>E62-D62</f>
        <v>1146384</v>
      </c>
      <c r="G62" s="29"/>
      <c r="H62" s="1"/>
      <c r="I62" s="1"/>
      <c r="J62" s="1"/>
    </row>
    <row r="63" spans="1:10" s="31" customFormat="1" ht="22.5" customHeight="1" x14ac:dyDescent="0.3">
      <c r="A63" s="30" t="s">
        <v>41</v>
      </c>
      <c r="B63" s="28"/>
      <c r="C63" s="28"/>
      <c r="D63" s="21">
        <v>2050296</v>
      </c>
      <c r="E63" s="21">
        <v>1702534</v>
      </c>
      <c r="F63" s="21">
        <f>E63-D63</f>
        <v>-347762</v>
      </c>
      <c r="H63" s="1"/>
      <c r="I63" s="1"/>
      <c r="J63" s="1"/>
    </row>
    <row r="64" spans="1:10" s="31" customFormat="1" ht="43.5" customHeight="1" x14ac:dyDescent="0.3">
      <c r="A64" s="32" t="s">
        <v>42</v>
      </c>
      <c r="B64" s="28"/>
      <c r="C64" s="28"/>
      <c r="D64" s="24">
        <f>D61/D62</f>
        <v>1.4592483358318584</v>
      </c>
      <c r="E64" s="24">
        <f>E61/E62</f>
        <v>1.3014125225018336</v>
      </c>
      <c r="F64" s="24">
        <f>E64-D64</f>
        <v>-0.15783581333002483</v>
      </c>
      <c r="G64" s="29"/>
      <c r="H64" s="1"/>
      <c r="I64" s="1"/>
      <c r="J64" s="1"/>
    </row>
    <row r="65" spans="1:10" s="31" customFormat="1" ht="36" customHeight="1" x14ac:dyDescent="0.3">
      <c r="A65" s="30" t="s">
        <v>43</v>
      </c>
      <c r="B65" s="28"/>
      <c r="C65" s="28"/>
      <c r="D65" s="25">
        <f>D62*360/D61</f>
        <v>246.70235432872951</v>
      </c>
      <c r="E65" s="25">
        <f>E62*360/E61</f>
        <v>276.62251113731145</v>
      </c>
      <c r="F65" s="24">
        <f t="shared" ref="F65:F67" si="12">E65-D65</f>
        <v>29.920156808581936</v>
      </c>
      <c r="H65" s="1"/>
      <c r="I65" s="1"/>
      <c r="J65" s="1"/>
    </row>
    <row r="66" spans="1:10" s="31" customFormat="1" ht="37.5" customHeight="1" x14ac:dyDescent="0.3">
      <c r="A66" s="32" t="s">
        <v>44</v>
      </c>
      <c r="B66" s="28"/>
      <c r="C66" s="28"/>
      <c r="D66" s="24">
        <f>D62/D61</f>
        <v>0.68528431757980424</v>
      </c>
      <c r="E66" s="24">
        <f>E62/E61</f>
        <v>0.76839586427030959</v>
      </c>
      <c r="F66" s="24">
        <f t="shared" si="12"/>
        <v>8.3111546690505356E-2</v>
      </c>
      <c r="G66" s="29"/>
      <c r="H66" s="1"/>
      <c r="I66" s="1"/>
      <c r="J66" s="1"/>
    </row>
    <row r="67" spans="1:10" s="31" customFormat="1" ht="37.5" customHeight="1" x14ac:dyDescent="0.3">
      <c r="A67" s="32" t="s">
        <v>45</v>
      </c>
      <c r="B67" s="28"/>
      <c r="C67" s="28"/>
      <c r="D67" s="24">
        <f>D63/D62</f>
        <v>0.48206234587987895</v>
      </c>
      <c r="E67" s="24">
        <f>E63/E62</f>
        <v>0.3153097659809318</v>
      </c>
      <c r="F67" s="24">
        <f t="shared" si="12"/>
        <v>-0.16675257989894715</v>
      </c>
      <c r="G67" s="29"/>
      <c r="H67" s="1"/>
      <c r="I67" s="1"/>
      <c r="J67" s="1"/>
    </row>
  </sheetData>
  <mergeCells count="15">
    <mergeCell ref="B42:C42"/>
    <mergeCell ref="D42:E42"/>
    <mergeCell ref="F42:G42"/>
    <mergeCell ref="H42:I42"/>
    <mergeCell ref="A3:A4"/>
    <mergeCell ref="B3:C3"/>
    <mergeCell ref="D3:E3"/>
    <mergeCell ref="F3:G3"/>
    <mergeCell ref="H3:I3"/>
    <mergeCell ref="H19:J19"/>
    <mergeCell ref="A30:A31"/>
    <mergeCell ref="B30:C30"/>
    <mergeCell ref="D30:E30"/>
    <mergeCell ref="F30:G30"/>
    <mergeCell ref="H30:I30"/>
  </mergeCells>
  <conditionalFormatting sqref="C5:C12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{9DF4DE95-B65D-42DB-9767-C0F5396ADA82}</x14:id>
        </ext>
      </extLst>
    </cfRule>
  </conditionalFormatting>
  <conditionalFormatting sqref="C5:C13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{B74BA43D-AB71-44AB-8C41-C1205E3486DA}</x14:id>
        </ext>
      </extLst>
    </cfRule>
  </conditionalFormatting>
  <conditionalFormatting sqref="E5:E13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{D5D30A0F-89CF-4669-A4B6-B92164A96793}</x14:id>
        </ext>
      </extLst>
    </cfRule>
  </conditionalFormatting>
  <conditionalFormatting sqref="G5:G13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{5D53C5DF-4F49-4CCD-B7E2-1F574627B3BD}</x14:id>
        </ext>
      </extLst>
    </cfRule>
  </conditionalFormatting>
  <conditionalFormatting sqref="E51:E57 E32:E4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{750FF61A-E415-49C8-B126-19589021DA53}</x14:id>
        </ext>
      </extLst>
    </cfRule>
  </conditionalFormatting>
  <conditionalFormatting sqref="G51:G57 G32:G4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{6D3A7513-6599-4E16-8847-D16D9DE44E1B}</x14:id>
        </ext>
      </extLst>
    </cfRule>
  </conditionalFormatting>
  <conditionalFormatting sqref="C51:C57 C32:C41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{C73F0D36-D326-4495-A642-6D55EAA3E3B3}</x14:id>
        </ext>
      </extLst>
    </cfRule>
  </conditionalFormatting>
  <conditionalFormatting sqref="C43:C5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{3D7203AA-7C04-46C8-A390-C839BE5F837B}</x14:id>
        </ext>
      </extLst>
    </cfRule>
  </conditionalFormatting>
  <conditionalFormatting sqref="E43:E5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{1FB92A97-FB41-4DEF-86D4-1790A8AD5B76}</x14:id>
        </ext>
      </extLst>
    </cfRule>
  </conditionalFormatting>
  <conditionalFormatting sqref="G43:G5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{34C16728-ED80-4AAC-B79E-72F0279F185C}</x14:id>
        </ext>
      </extLst>
    </cfRule>
  </conditionalFormatting>
  <conditionalFormatting sqref="E32:E41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{3B57FB1B-F08F-4ACB-B398-BF6F82090361}</x14:id>
        </ext>
      </extLst>
    </cfRule>
  </conditionalFormatting>
  <conditionalFormatting sqref="G32:G41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{EF0243C1-29C9-4C84-AA37-AB93976DC92E}</x14:id>
        </ext>
      </extLst>
    </cfRule>
  </conditionalFormatting>
  <conditionalFormatting sqref="C32:C41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{55ABB857-58A9-4769-AC8E-AD877B470BA7}</x14:id>
        </ext>
      </extLst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3079" r:id="rId4">
          <objectPr defaultSize="0" autoPict="0" r:id="rId5">
            <anchor moveWithCells="1" sizeWithCells="1">
              <from>
                <xdr:col>0</xdr:col>
                <xdr:colOff>609600</xdr:colOff>
                <xdr:row>20</xdr:row>
                <xdr:rowOff>57150</xdr:rowOff>
              </from>
              <to>
                <xdr:col>0</xdr:col>
                <xdr:colOff>1943100</xdr:colOff>
                <xdr:row>20</xdr:row>
                <xdr:rowOff>412750</xdr:rowOff>
              </to>
            </anchor>
          </objectPr>
        </oleObject>
      </mc:Choice>
      <mc:Fallback>
        <oleObject progId="Equation.DSMT4" shapeId="3079" r:id="rId4"/>
      </mc:Fallback>
    </mc:AlternateContent>
    <mc:AlternateContent xmlns:mc="http://schemas.openxmlformats.org/markup-compatibility/2006">
      <mc:Choice Requires="x14">
        <oleObject progId="Equation.DSMT4" shapeId="3080" r:id="rId6">
          <objectPr defaultSize="0" autoPict="0" r:id="rId7">
            <anchor moveWithCells="1" sizeWithCells="1">
              <from>
                <xdr:col>0</xdr:col>
                <xdr:colOff>533400</xdr:colOff>
                <xdr:row>21</xdr:row>
                <xdr:rowOff>152400</xdr:rowOff>
              </from>
              <to>
                <xdr:col>0</xdr:col>
                <xdr:colOff>2012950</xdr:colOff>
                <xdr:row>21</xdr:row>
                <xdr:rowOff>508000</xdr:rowOff>
              </to>
            </anchor>
          </objectPr>
        </oleObject>
      </mc:Choice>
      <mc:Fallback>
        <oleObject progId="Equation.DSMT4" shapeId="3080" r:id="rId6"/>
      </mc:Fallback>
    </mc:AlternateContent>
    <mc:AlternateContent xmlns:mc="http://schemas.openxmlformats.org/markup-compatibility/2006">
      <mc:Choice Requires="x14">
        <oleObject progId="Equation.DSMT4" shapeId="3081" r:id="rId8">
          <objectPr defaultSize="0" autoPict="0" r:id="rId9">
            <anchor moveWithCells="1" sizeWithCells="1">
              <from>
                <xdr:col>0</xdr:col>
                <xdr:colOff>146050</xdr:colOff>
                <xdr:row>22</xdr:row>
                <xdr:rowOff>127000</xdr:rowOff>
              </from>
              <to>
                <xdr:col>0</xdr:col>
                <xdr:colOff>2400300</xdr:colOff>
                <xdr:row>22</xdr:row>
                <xdr:rowOff>476250</xdr:rowOff>
              </to>
            </anchor>
          </objectPr>
        </oleObject>
      </mc:Choice>
      <mc:Fallback>
        <oleObject progId="Equation.DSMT4" shapeId="3081" r:id="rId8"/>
      </mc:Fallback>
    </mc:AlternateContent>
    <mc:AlternateContent xmlns:mc="http://schemas.openxmlformats.org/markup-compatibility/2006">
      <mc:Choice Requires="x14">
        <oleObject progId="Equation.DSMT4" shapeId="3082" r:id="rId10">
          <objectPr defaultSize="0" autoPict="0" r:id="rId11">
            <anchor moveWithCells="1" sizeWithCells="1">
              <from>
                <xdr:col>0</xdr:col>
                <xdr:colOff>228600</xdr:colOff>
                <xdr:row>23</xdr:row>
                <xdr:rowOff>101600</xdr:rowOff>
              </from>
              <to>
                <xdr:col>0</xdr:col>
                <xdr:colOff>2540000</xdr:colOff>
                <xdr:row>23</xdr:row>
                <xdr:rowOff>463550</xdr:rowOff>
              </to>
            </anchor>
          </objectPr>
        </oleObject>
      </mc:Choice>
      <mc:Fallback>
        <oleObject progId="Equation.DSMT4" shapeId="3082" r:id="rId10"/>
      </mc:Fallback>
    </mc:AlternateContent>
    <mc:AlternateContent xmlns:mc="http://schemas.openxmlformats.org/markup-compatibility/2006">
      <mc:Choice Requires="x14">
        <oleObject progId="Equation.DSMT4" shapeId="3083" r:id="rId12">
          <objectPr defaultSize="0" autoPict="0" r:id="rId13">
            <anchor moveWithCells="1" sizeWithCells="1">
              <from>
                <xdr:col>0</xdr:col>
                <xdr:colOff>381000</xdr:colOff>
                <xdr:row>24</xdr:row>
                <xdr:rowOff>69850</xdr:rowOff>
              </from>
              <to>
                <xdr:col>0</xdr:col>
                <xdr:colOff>2209800</xdr:colOff>
                <xdr:row>24</xdr:row>
                <xdr:rowOff>425450</xdr:rowOff>
              </to>
            </anchor>
          </objectPr>
        </oleObject>
      </mc:Choice>
      <mc:Fallback>
        <oleObject progId="Equation.DSMT4" shapeId="3083" r:id="rId12"/>
      </mc:Fallback>
    </mc:AlternateContent>
    <mc:AlternateContent xmlns:mc="http://schemas.openxmlformats.org/markup-compatibility/2006">
      <mc:Choice Requires="x14">
        <oleObject progId="Equation.DSMT4" shapeId="3084" r:id="rId14">
          <objectPr defaultSize="0" autoPict="0" r:id="rId15">
            <anchor moveWithCells="1" sizeWithCells="1">
              <from>
                <xdr:col>0</xdr:col>
                <xdr:colOff>57150</xdr:colOff>
                <xdr:row>25</xdr:row>
                <xdr:rowOff>88900</xdr:rowOff>
              </from>
              <to>
                <xdr:col>0</xdr:col>
                <xdr:colOff>2451100</xdr:colOff>
                <xdr:row>25</xdr:row>
                <xdr:rowOff>419100</xdr:rowOff>
              </to>
            </anchor>
          </objectPr>
        </oleObject>
      </mc:Choice>
      <mc:Fallback>
        <oleObject progId="Equation.DSMT4" shapeId="3084" r:id="rId14"/>
      </mc:Fallback>
    </mc:AlternateContent>
    <mc:AlternateContent xmlns:mc="http://schemas.openxmlformats.org/markup-compatibility/2006">
      <mc:Choice Requires="x14">
        <oleObject progId="Equation.DSMT4" shapeId="3091" r:id="rId16">
          <objectPr defaultSize="0" autoPict="0" r:id="rId17">
            <anchor moveWithCells="1">
              <from>
                <xdr:col>1</xdr:col>
                <xdr:colOff>203200</xdr:colOff>
                <xdr:row>63</xdr:row>
                <xdr:rowOff>95250</xdr:rowOff>
              </from>
              <to>
                <xdr:col>1</xdr:col>
                <xdr:colOff>609600</xdr:colOff>
                <xdr:row>63</xdr:row>
                <xdr:rowOff>495300</xdr:rowOff>
              </to>
            </anchor>
          </objectPr>
        </oleObject>
      </mc:Choice>
      <mc:Fallback>
        <oleObject progId="Equation.DSMT4" shapeId="3091" r:id="rId16"/>
      </mc:Fallback>
    </mc:AlternateContent>
    <mc:AlternateContent xmlns:mc="http://schemas.openxmlformats.org/markup-compatibility/2006">
      <mc:Choice Requires="x14">
        <oleObject progId="Equation.DSMT4" shapeId="3093" r:id="rId18">
          <objectPr defaultSize="0" autoPict="0" r:id="rId19">
            <anchor moveWithCells="1">
              <from>
                <xdr:col>1</xdr:col>
                <xdr:colOff>127000</xdr:colOff>
                <xdr:row>64</xdr:row>
                <xdr:rowOff>76200</xdr:rowOff>
              </from>
              <to>
                <xdr:col>1</xdr:col>
                <xdr:colOff>717550</xdr:colOff>
                <xdr:row>64</xdr:row>
                <xdr:rowOff>450850</xdr:rowOff>
              </to>
            </anchor>
          </objectPr>
        </oleObject>
      </mc:Choice>
      <mc:Fallback>
        <oleObject progId="Equation.DSMT4" shapeId="3093" r:id="rId18"/>
      </mc:Fallback>
    </mc:AlternateContent>
    <mc:AlternateContent xmlns:mc="http://schemas.openxmlformats.org/markup-compatibility/2006">
      <mc:Choice Requires="x14">
        <oleObject progId="Equation.DSMT4" shapeId="3094" r:id="rId20">
          <objectPr defaultSize="0" autoPict="0" r:id="rId21">
            <anchor moveWithCells="1">
              <from>
                <xdr:col>1</xdr:col>
                <xdr:colOff>209550</xdr:colOff>
                <xdr:row>65</xdr:row>
                <xdr:rowOff>57150</xdr:rowOff>
              </from>
              <to>
                <xdr:col>1</xdr:col>
                <xdr:colOff>622300</xdr:colOff>
                <xdr:row>65</xdr:row>
                <xdr:rowOff>457200</xdr:rowOff>
              </to>
            </anchor>
          </objectPr>
        </oleObject>
      </mc:Choice>
      <mc:Fallback>
        <oleObject progId="Equation.DSMT4" shapeId="3094" r:id="rId20"/>
      </mc:Fallback>
    </mc:AlternateContent>
    <mc:AlternateContent xmlns:mc="http://schemas.openxmlformats.org/markup-compatibility/2006">
      <mc:Choice Requires="x14">
        <oleObject progId="Equation.DSMT4" shapeId="3095" r:id="rId22">
          <objectPr defaultSize="0" autoPict="0" r:id="rId23">
            <anchor moveWithCells="1">
              <from>
                <xdr:col>1</xdr:col>
                <xdr:colOff>209550</xdr:colOff>
                <xdr:row>66</xdr:row>
                <xdr:rowOff>57150</xdr:rowOff>
              </from>
              <to>
                <xdr:col>1</xdr:col>
                <xdr:colOff>622300</xdr:colOff>
                <xdr:row>66</xdr:row>
                <xdr:rowOff>457200</xdr:rowOff>
              </to>
            </anchor>
          </objectPr>
        </oleObject>
      </mc:Choice>
      <mc:Fallback>
        <oleObject progId="Equation.DSMT4" shapeId="3095" r:id="rId22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F4DE95-B65D-42DB-9767-C0F5396ADA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C5:C12</xm:sqref>
        </x14:conditionalFormatting>
        <x14:conditionalFormatting xmlns:xm="http://schemas.microsoft.com/office/excel/2006/main">
          <x14:cfRule type="dataBar" id="{B74BA43D-AB71-44AB-8C41-C1205E3486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C5:C13</xm:sqref>
        </x14:conditionalFormatting>
        <x14:conditionalFormatting xmlns:xm="http://schemas.microsoft.com/office/excel/2006/main">
          <x14:cfRule type="dataBar" id="{D5D30A0F-89CF-4669-A4B6-B92164A967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E5:E13</xm:sqref>
        </x14:conditionalFormatting>
        <x14:conditionalFormatting xmlns:xm="http://schemas.microsoft.com/office/excel/2006/main">
          <x14:cfRule type="dataBar" id="{5D53C5DF-4F49-4CCD-B7E2-1F574627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G5:G13</xm:sqref>
        </x14:conditionalFormatting>
        <x14:conditionalFormatting xmlns:xm="http://schemas.microsoft.com/office/excel/2006/main">
          <x14:cfRule type="dataBar" id="{750FF61A-E415-49C8-B126-19589021D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E51:E57 E32:E41</xm:sqref>
        </x14:conditionalFormatting>
        <x14:conditionalFormatting xmlns:xm="http://schemas.microsoft.com/office/excel/2006/main">
          <x14:cfRule type="dataBar" id="{6D3A7513-6599-4E16-8847-D16D9DE44E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G51:G57 G32:G41</xm:sqref>
        </x14:conditionalFormatting>
        <x14:conditionalFormatting xmlns:xm="http://schemas.microsoft.com/office/excel/2006/main">
          <x14:cfRule type="dataBar" id="{C73F0D36-D326-4495-A642-6D55EAA3E3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C51:C57 C32:C41</xm:sqref>
        </x14:conditionalFormatting>
        <x14:conditionalFormatting xmlns:xm="http://schemas.microsoft.com/office/excel/2006/main">
          <x14:cfRule type="dataBar" id="{3D7203AA-7C04-46C8-A390-C839BE5F83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C43:C50</xm:sqref>
        </x14:conditionalFormatting>
        <x14:conditionalFormatting xmlns:xm="http://schemas.microsoft.com/office/excel/2006/main">
          <x14:cfRule type="dataBar" id="{1FB92A97-FB41-4DEF-86D4-1790A8AD5B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E43:E50</xm:sqref>
        </x14:conditionalFormatting>
        <x14:conditionalFormatting xmlns:xm="http://schemas.microsoft.com/office/excel/2006/main">
          <x14:cfRule type="dataBar" id="{34C16728-ED80-4AAC-B79E-72F0279F18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G43:G50</xm:sqref>
        </x14:conditionalFormatting>
        <x14:conditionalFormatting xmlns:xm="http://schemas.microsoft.com/office/excel/2006/main">
          <x14:cfRule type="dataBar" id="{3B57FB1B-F08F-4ACB-B398-BF6F82090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E32:E41</xm:sqref>
        </x14:conditionalFormatting>
        <x14:conditionalFormatting xmlns:xm="http://schemas.microsoft.com/office/excel/2006/main">
          <x14:cfRule type="dataBar" id="{EF0243C1-29C9-4C84-AA37-AB93976DC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G32:G41</xm:sqref>
        </x14:conditionalFormatting>
        <x14:conditionalFormatting xmlns:xm="http://schemas.microsoft.com/office/excel/2006/main">
          <x14:cfRule type="dataBar" id="{55ABB857-58A9-4769-AC8E-AD877B470B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C32:C41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85" zoomScaleNormal="85" workbookViewId="0">
      <selection activeCell="B2" sqref="B2:J15"/>
    </sheetView>
  </sheetViews>
  <sheetFormatPr defaultColWidth="9.1796875" defaultRowHeight="14" x14ac:dyDescent="0.3"/>
  <cols>
    <col min="1" max="1" width="9.1796875" style="1"/>
    <col min="2" max="2" width="34.26953125" style="1" customWidth="1"/>
    <col min="3" max="4" width="13.54296875" style="2" customWidth="1"/>
    <col min="5" max="5" width="9.1796875" style="1"/>
    <col min="6" max="7" width="9.1796875" style="7"/>
    <col min="8" max="16384" width="9.1796875" style="1"/>
  </cols>
  <sheetData>
    <row r="2" spans="2:10" x14ac:dyDescent="0.3">
      <c r="B2" s="3"/>
      <c r="C2" s="4">
        <v>2017</v>
      </c>
      <c r="D2" s="4">
        <v>2018</v>
      </c>
      <c r="F2" s="8">
        <v>2017</v>
      </c>
      <c r="G2" s="8">
        <v>2018</v>
      </c>
      <c r="I2" s="8">
        <v>2017</v>
      </c>
      <c r="J2" s="8">
        <v>2018</v>
      </c>
    </row>
    <row r="3" spans="2:10" x14ac:dyDescent="0.3">
      <c r="B3" s="3" t="s">
        <v>0</v>
      </c>
      <c r="C3" s="5">
        <v>1660600</v>
      </c>
      <c r="D3" s="5">
        <v>1651546</v>
      </c>
      <c r="F3" s="9">
        <f>C3/$C$12</f>
        <v>0.51624576232985198</v>
      </c>
      <c r="G3" s="9">
        <f>D3/$D$12</f>
        <v>0.46255690075623074</v>
      </c>
      <c r="I3" s="10">
        <f>C3/$C$8</f>
        <v>0.48752790529170059</v>
      </c>
      <c r="J3" s="10">
        <f>D3/$D$8</f>
        <v>0.46788683091780325</v>
      </c>
    </row>
    <row r="4" spans="2:10" x14ac:dyDescent="0.3">
      <c r="B4" s="3" t="s">
        <v>1</v>
      </c>
      <c r="C4" s="5">
        <v>1013595</v>
      </c>
      <c r="D4" s="5">
        <v>1100805</v>
      </c>
      <c r="F4" s="9">
        <f t="shared" ref="F4:F7" si="0">C4/$C$12</f>
        <v>0.31510545794816713</v>
      </c>
      <c r="G4" s="9">
        <f t="shared" ref="G4:G7" si="1">D4/$D$12</f>
        <v>0.30830806355800117</v>
      </c>
      <c r="I4" s="10">
        <f t="shared" ref="I4:I6" si="2">C4/$C$8</f>
        <v>0.29757668744076915</v>
      </c>
      <c r="J4" s="10">
        <f t="shared" ref="J4:J7" si="3">D4/$D$8</f>
        <v>0.31186062205259335</v>
      </c>
    </row>
    <row r="5" spans="2:10" x14ac:dyDescent="0.3">
      <c r="B5" s="3" t="s">
        <v>2</v>
      </c>
      <c r="C5" s="5">
        <v>415343</v>
      </c>
      <c r="D5" s="5">
        <v>450870</v>
      </c>
      <c r="F5" s="9">
        <f t="shared" si="0"/>
        <v>0.12912144024049604</v>
      </c>
      <c r="G5" s="9">
        <f t="shared" si="1"/>
        <v>0.12627745751190808</v>
      </c>
      <c r="I5" s="10">
        <f t="shared" si="2"/>
        <v>0.12193863830396892</v>
      </c>
      <c r="J5" s="10">
        <f t="shared" si="3"/>
        <v>0.12773252180436387</v>
      </c>
    </row>
    <row r="6" spans="2:10" x14ac:dyDescent="0.3">
      <c r="B6" s="3" t="s">
        <v>3</v>
      </c>
      <c r="C6" s="5">
        <v>161800</v>
      </c>
      <c r="D6" s="5">
        <v>169193</v>
      </c>
      <c r="F6" s="9">
        <f t="shared" si="0"/>
        <v>5.0300231449458062E-2</v>
      </c>
      <c r="G6" s="9">
        <f t="shared" si="1"/>
        <v>4.7386745334158993E-2</v>
      </c>
      <c r="I6" s="10">
        <f t="shared" si="2"/>
        <v>4.7502116750690805E-2</v>
      </c>
      <c r="J6" s="10">
        <f t="shared" si="3"/>
        <v>4.7932771223735751E-2</v>
      </c>
    </row>
    <row r="7" spans="2:10" x14ac:dyDescent="0.3">
      <c r="B7" s="3" t="s">
        <v>4</v>
      </c>
      <c r="C7" s="5">
        <v>154826</v>
      </c>
      <c r="D7" s="5">
        <v>157384</v>
      </c>
      <c r="F7" s="9">
        <f t="shared" si="0"/>
        <v>4.8132160904782409E-2</v>
      </c>
      <c r="G7" s="9">
        <f t="shared" si="1"/>
        <v>4.4079338552252628E-2</v>
      </c>
      <c r="I7" s="10">
        <f>C7/$C$8</f>
        <v>4.5454652212870546E-2</v>
      </c>
      <c r="J7" s="10">
        <f t="shared" si="3"/>
        <v>4.4587254001503769E-2</v>
      </c>
    </row>
    <row r="8" spans="2:10" x14ac:dyDescent="0.3">
      <c r="B8" s="3" t="s">
        <v>5</v>
      </c>
      <c r="C8" s="5">
        <f>SUM(C3:C7)</f>
        <v>3406164</v>
      </c>
      <c r="D8" s="5">
        <f>SUM(D3:D7)</f>
        <v>3529798</v>
      </c>
    </row>
    <row r="9" spans="2:10" x14ac:dyDescent="0.3">
      <c r="B9" s="3"/>
      <c r="C9" s="5"/>
      <c r="D9" s="5"/>
    </row>
    <row r="10" spans="2:10" x14ac:dyDescent="0.3">
      <c r="B10" s="3" t="s">
        <v>6</v>
      </c>
      <c r="C10" s="5">
        <v>-189479</v>
      </c>
      <c r="D10" s="5">
        <v>40673</v>
      </c>
      <c r="F10" s="9">
        <f>C10/$C$12</f>
        <v>-5.8905052872755645E-2</v>
      </c>
      <c r="G10" s="9">
        <f>D10/$D$12</f>
        <v>1.139149428744835E-2</v>
      </c>
    </row>
    <row r="11" spans="2:10" x14ac:dyDescent="0.3">
      <c r="B11" s="3"/>
      <c r="C11" s="5"/>
    </row>
    <row r="12" spans="2:10" x14ac:dyDescent="0.3">
      <c r="B12" s="3" t="e">
        <f>Итого себестоимость продукции</f>
        <v>#NAME?</v>
      </c>
      <c r="C12" s="5">
        <f>C10+C8</f>
        <v>3216685</v>
      </c>
      <c r="D12" s="5">
        <f>D10+D8</f>
        <v>3570471</v>
      </c>
      <c r="F12" s="6">
        <f>SUM(F3:F10)</f>
        <v>1</v>
      </c>
      <c r="G12" s="6">
        <f>SUM(G3:G10)</f>
        <v>1</v>
      </c>
    </row>
    <row r="13" spans="2:10" x14ac:dyDescent="0.3">
      <c r="B13" s="3"/>
      <c r="C13" s="5"/>
      <c r="D13" s="5"/>
    </row>
    <row r="14" spans="2:10" x14ac:dyDescent="0.3">
      <c r="B14" s="3"/>
      <c r="C14" s="5"/>
      <c r="D14" s="5"/>
    </row>
    <row r="15" spans="2:10" x14ac:dyDescent="0.3">
      <c r="B15" s="3"/>
      <c r="C15" s="5"/>
      <c r="D1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1F56-F941-4F4F-9E4F-FEB8548D37B3}">
  <dimension ref="A2:K103"/>
  <sheetViews>
    <sheetView tabSelected="1" topLeftCell="A19" zoomScaleNormal="100" workbookViewId="0">
      <selection activeCell="E65" sqref="E65"/>
    </sheetView>
  </sheetViews>
  <sheetFormatPr defaultColWidth="9.1796875" defaultRowHeight="14" x14ac:dyDescent="0.3"/>
  <cols>
    <col min="1" max="1" width="40.6328125" style="1" customWidth="1"/>
    <col min="2" max="2" width="12.1796875" style="1" customWidth="1"/>
    <col min="3" max="3" width="12.54296875" style="1" customWidth="1"/>
    <col min="4" max="4" width="12" style="1" customWidth="1"/>
    <col min="5" max="5" width="14.26953125" style="1" customWidth="1"/>
    <col min="6" max="6" width="14" style="1" customWidth="1"/>
    <col min="7" max="7" width="11.6328125" style="1" customWidth="1"/>
    <col min="8" max="8" width="11.7265625" style="1" customWidth="1"/>
    <col min="9" max="9" width="12" style="1" customWidth="1"/>
    <col min="10" max="10" width="11.81640625" style="1" customWidth="1"/>
    <col min="11" max="16384" width="9.1796875" style="1"/>
  </cols>
  <sheetData>
    <row r="2" spans="1:11" x14ac:dyDescent="0.3">
      <c r="A2" s="1" t="s">
        <v>26</v>
      </c>
    </row>
    <row r="3" spans="1:11" ht="15.5" x14ac:dyDescent="0.3">
      <c r="A3" s="42" t="s">
        <v>12</v>
      </c>
      <c r="B3" s="42">
        <v>2018</v>
      </c>
      <c r="C3" s="42"/>
      <c r="D3" s="42">
        <v>2019</v>
      </c>
      <c r="E3" s="42"/>
      <c r="F3" s="42">
        <v>2020</v>
      </c>
      <c r="G3" s="42"/>
      <c r="H3" s="42" t="s">
        <v>13</v>
      </c>
      <c r="I3" s="42"/>
    </row>
    <row r="4" spans="1:11" ht="15.5" x14ac:dyDescent="0.3">
      <c r="A4" s="42"/>
      <c r="B4" s="40" t="s">
        <v>14</v>
      </c>
      <c r="C4" s="40" t="s">
        <v>15</v>
      </c>
      <c r="D4" s="40" t="s">
        <v>14</v>
      </c>
      <c r="E4" s="40" t="s">
        <v>15</v>
      </c>
      <c r="F4" s="40" t="s">
        <v>14</v>
      </c>
      <c r="G4" s="40" t="s">
        <v>15</v>
      </c>
      <c r="H4" s="40" t="s">
        <v>14</v>
      </c>
      <c r="I4" s="40" t="s">
        <v>15</v>
      </c>
    </row>
    <row r="5" spans="1:11" ht="15.5" x14ac:dyDescent="0.3">
      <c r="A5" s="20" t="s">
        <v>16</v>
      </c>
      <c r="B5" s="21">
        <v>52206</v>
      </c>
      <c r="C5" s="25">
        <f>B5/$B$13*100</f>
        <v>63.387566779990287</v>
      </c>
      <c r="D5" s="21">
        <v>52206</v>
      </c>
      <c r="E5" s="25">
        <f>D5/$D$13*100</f>
        <v>64.403350563156138</v>
      </c>
      <c r="F5" s="21">
        <v>52206</v>
      </c>
      <c r="G5" s="25">
        <f>F5/$F$13*100</f>
        <v>64.481306275706189</v>
      </c>
      <c r="H5" s="21">
        <f t="shared" ref="H5:H12" si="0">F5-B5</f>
        <v>0</v>
      </c>
      <c r="I5" s="25">
        <f>F5/B5*100</f>
        <v>100</v>
      </c>
    </row>
    <row r="6" spans="1:11" ht="15.5" x14ac:dyDescent="0.3">
      <c r="A6" s="20" t="s">
        <v>17</v>
      </c>
      <c r="B6" s="21">
        <v>21452</v>
      </c>
      <c r="C6" s="25">
        <f t="shared" ref="C6:C13" si="1">B6/$B$13*100</f>
        <v>26.046624575036425</v>
      </c>
      <c r="D6" s="21">
        <v>21849</v>
      </c>
      <c r="E6" s="25">
        <f t="shared" ref="E6:E13" si="2">D6/$D$13*100</f>
        <v>26.953775551744979</v>
      </c>
      <c r="F6" s="21">
        <v>21804</v>
      </c>
      <c r="G6" s="25">
        <f t="shared" ref="G6:G13" si="3">F6/$F$13*100</f>
        <v>26.930820251225867</v>
      </c>
      <c r="H6" s="21">
        <f t="shared" si="0"/>
        <v>352</v>
      </c>
      <c r="I6" s="25">
        <f>F6/B6*100</f>
        <v>101.64087264590714</v>
      </c>
      <c r="K6" s="39"/>
    </row>
    <row r="7" spans="1:11" ht="15.5" x14ac:dyDescent="0.3">
      <c r="A7" s="20" t="s">
        <v>18</v>
      </c>
      <c r="B7" s="21">
        <v>149</v>
      </c>
      <c r="C7" s="25">
        <f t="shared" si="1"/>
        <v>0.18091306459446332</v>
      </c>
      <c r="D7" s="21">
        <v>149</v>
      </c>
      <c r="E7" s="25">
        <f t="shared" si="2"/>
        <v>0.18381219081925956</v>
      </c>
      <c r="F7" s="21">
        <v>149</v>
      </c>
      <c r="G7" s="25">
        <f t="shared" si="3"/>
        <v>0.18403468250929436</v>
      </c>
      <c r="H7" s="21">
        <f t="shared" si="0"/>
        <v>0</v>
      </c>
      <c r="I7" s="25">
        <f t="shared" ref="I7:I11" si="4">F7/B7*100</f>
        <v>100</v>
      </c>
    </row>
    <row r="8" spans="1:11" ht="31" x14ac:dyDescent="0.3">
      <c r="A8" s="20" t="s">
        <v>19</v>
      </c>
      <c r="B8" s="21">
        <v>329</v>
      </c>
      <c r="C8" s="25">
        <f t="shared" si="1"/>
        <v>0.39946576007770762</v>
      </c>
      <c r="D8" s="21">
        <v>311</v>
      </c>
      <c r="E8" s="25">
        <f t="shared" si="2"/>
        <v>0.3836616868777834</v>
      </c>
      <c r="F8" s="21">
        <v>311</v>
      </c>
      <c r="G8" s="25">
        <f t="shared" si="3"/>
        <v>0.38412608228450029</v>
      </c>
      <c r="H8" s="21">
        <f t="shared" si="0"/>
        <v>-18</v>
      </c>
      <c r="I8" s="25">
        <f t="shared" si="4"/>
        <v>94.528875379939208</v>
      </c>
    </row>
    <row r="9" spans="1:11" ht="15.5" x14ac:dyDescent="0.3">
      <c r="A9" s="20" t="s">
        <v>20</v>
      </c>
      <c r="B9" s="21">
        <v>888</v>
      </c>
      <c r="C9" s="25">
        <f t="shared" si="1"/>
        <v>1.0781932977173385</v>
      </c>
      <c r="D9" s="21">
        <v>888</v>
      </c>
      <c r="E9" s="25">
        <f t="shared" si="2"/>
        <v>1.0954713117282047</v>
      </c>
      <c r="F9" s="21">
        <v>888</v>
      </c>
      <c r="G9" s="25">
        <f t="shared" si="3"/>
        <v>1.0967973024714992</v>
      </c>
      <c r="H9" s="21">
        <f t="shared" si="0"/>
        <v>0</v>
      </c>
      <c r="I9" s="25">
        <f t="shared" si="4"/>
        <v>100</v>
      </c>
    </row>
    <row r="10" spans="1:11" ht="15.5" x14ac:dyDescent="0.3">
      <c r="A10" s="20" t="s">
        <v>21</v>
      </c>
      <c r="B10" s="21">
        <v>3970</v>
      </c>
      <c r="C10" s="25">
        <f t="shared" si="1"/>
        <v>4.8203011170471104</v>
      </c>
      <c r="D10" s="21">
        <v>2292</v>
      </c>
      <c r="E10" s="25">
        <f t="shared" si="2"/>
        <v>2.8275002775687446</v>
      </c>
      <c r="F10" s="21">
        <v>2239</v>
      </c>
      <c r="G10" s="25">
        <f t="shared" si="3"/>
        <v>2.765460766028927</v>
      </c>
      <c r="H10" s="21">
        <f t="shared" si="0"/>
        <v>-1731</v>
      </c>
      <c r="I10" s="25">
        <f t="shared" si="4"/>
        <v>56.39798488664988</v>
      </c>
    </row>
    <row r="11" spans="1:11" ht="15.5" x14ac:dyDescent="0.3">
      <c r="A11" s="20" t="s">
        <v>22</v>
      </c>
      <c r="B11" s="21">
        <v>3343</v>
      </c>
      <c r="C11" s="25">
        <f t="shared" si="1"/>
        <v>4.0590092277804759</v>
      </c>
      <c r="D11" s="21">
        <v>3343</v>
      </c>
      <c r="E11" s="25">
        <f t="shared" si="2"/>
        <v>4.1240547242200316</v>
      </c>
      <c r="F11" s="21">
        <v>3343</v>
      </c>
      <c r="G11" s="25">
        <f t="shared" si="3"/>
        <v>4.1290466015340339</v>
      </c>
      <c r="H11" s="21">
        <f t="shared" si="0"/>
        <v>0</v>
      </c>
      <c r="I11" s="25">
        <f t="shared" si="4"/>
        <v>100</v>
      </c>
    </row>
    <row r="12" spans="1:11" ht="35.25" customHeight="1" x14ac:dyDescent="0.3">
      <c r="A12" s="20" t="s">
        <v>23</v>
      </c>
      <c r="B12" s="21">
        <v>23</v>
      </c>
      <c r="C12" s="25">
        <f t="shared" si="1"/>
        <v>2.7926177756192327E-2</v>
      </c>
      <c r="D12" s="21">
        <v>23</v>
      </c>
      <c r="E12" s="25">
        <f t="shared" si="2"/>
        <v>2.8373693884852148E-2</v>
      </c>
      <c r="F12" s="21">
        <v>23</v>
      </c>
      <c r="G12" s="25">
        <f t="shared" si="3"/>
        <v>2.8408038239689733E-2</v>
      </c>
      <c r="H12" s="21">
        <f t="shared" si="0"/>
        <v>0</v>
      </c>
      <c r="I12" s="25">
        <f>F12/B12*100</f>
        <v>100</v>
      </c>
    </row>
    <row r="13" spans="1:11" ht="15.5" x14ac:dyDescent="0.3">
      <c r="A13" s="40" t="s">
        <v>24</v>
      </c>
      <c r="B13" s="21">
        <f>SUM(B5:B12)</f>
        <v>82360</v>
      </c>
      <c r="C13" s="25">
        <f t="shared" si="1"/>
        <v>100</v>
      </c>
      <c r="D13" s="21">
        <f>SUM(D5:D12)</f>
        <v>81061</v>
      </c>
      <c r="E13" s="25">
        <f t="shared" si="2"/>
        <v>100</v>
      </c>
      <c r="F13" s="21">
        <f>SUM(F5:F12)</f>
        <v>80963</v>
      </c>
      <c r="G13" s="25">
        <f t="shared" si="3"/>
        <v>100</v>
      </c>
      <c r="H13" s="21">
        <f>F13-B13</f>
        <v>-1397</v>
      </c>
      <c r="I13" s="25">
        <f>F13/B13*100</f>
        <v>98.303788246721709</v>
      </c>
    </row>
    <row r="14" spans="1:11" ht="15.5" x14ac:dyDescent="0.3">
      <c r="A14" s="20" t="s">
        <v>25</v>
      </c>
      <c r="B14" s="27">
        <f>SUM(B10,B6,B8,B11,B5)</f>
        <v>81300</v>
      </c>
      <c r="C14" s="25">
        <f>B14/$B$13*100</f>
        <v>98.712967459932017</v>
      </c>
      <c r="D14" s="27">
        <f>SUM(D10,D6,D8,D11,D5)</f>
        <v>80001</v>
      </c>
      <c r="E14" s="25">
        <f>D14/$D$13*100</f>
        <v>98.692342803567684</v>
      </c>
      <c r="F14" s="27">
        <f>SUM(F10,F6,F8,F11,F5)</f>
        <v>79903</v>
      </c>
      <c r="G14" s="25">
        <f>F14/$F$13*100</f>
        <v>98.690759976779518</v>
      </c>
      <c r="H14" s="21">
        <f>F14-B14</f>
        <v>-1397</v>
      </c>
      <c r="I14" s="40">
        <f>F14/B14</f>
        <v>0.98281672816728172</v>
      </c>
    </row>
    <row r="15" spans="1:11" ht="15.5" x14ac:dyDescent="0.3">
      <c r="B15" s="23"/>
    </row>
    <row r="17" spans="1:10" x14ac:dyDescent="0.3">
      <c r="B17" s="33"/>
    </row>
    <row r="18" spans="1:10" x14ac:dyDescent="0.3">
      <c r="A18" s="1" t="s">
        <v>27</v>
      </c>
      <c r="C18" s="33">
        <f>C21-C22</f>
        <v>-1.5684078303917798E-2</v>
      </c>
      <c r="D18" s="33">
        <f>D21-D22</f>
        <v>-1.2089660872676132E-3</v>
      </c>
    </row>
    <row r="19" spans="1:10" x14ac:dyDescent="0.3">
      <c r="H19" s="43"/>
      <c r="I19" s="43"/>
      <c r="J19" s="43"/>
    </row>
    <row r="20" spans="1:10" ht="15.5" x14ac:dyDescent="0.3">
      <c r="A20" s="40" t="s">
        <v>28</v>
      </c>
      <c r="B20" s="40">
        <v>2018</v>
      </c>
      <c r="C20" s="40">
        <v>2019</v>
      </c>
      <c r="D20" s="40">
        <v>2020</v>
      </c>
      <c r="E20" s="40" t="s">
        <v>13</v>
      </c>
      <c r="H20" s="40">
        <v>2018</v>
      </c>
      <c r="I20" s="40">
        <v>2019</v>
      </c>
      <c r="J20" s="40">
        <v>2020</v>
      </c>
    </row>
    <row r="21" spans="1:10" ht="33" customHeight="1" x14ac:dyDescent="0.35">
      <c r="A21" s="26"/>
      <c r="B21" s="40"/>
      <c r="C21" s="22">
        <f>I21/D13</f>
        <v>5.5883840564513142E-3</v>
      </c>
      <c r="D21" s="22">
        <f>J21/F13</f>
        <v>0</v>
      </c>
      <c r="E21" s="22">
        <f>D21-C21</f>
        <v>-5.5883840564513142E-3</v>
      </c>
      <c r="G21" s="7" t="s">
        <v>29</v>
      </c>
      <c r="H21" s="21"/>
      <c r="I21" s="21">
        <v>453</v>
      </c>
      <c r="J21" s="21">
        <v>0</v>
      </c>
    </row>
    <row r="22" spans="1:10" ht="45" customHeight="1" x14ac:dyDescent="0.35">
      <c r="A22" s="26"/>
      <c r="B22" s="40"/>
      <c r="C22" s="22">
        <f>I22/B13</f>
        <v>2.1272462360369112E-2</v>
      </c>
      <c r="D22" s="22">
        <f>J22/D13</f>
        <v>1.2089660872676132E-3</v>
      </c>
      <c r="E22" s="22">
        <f>D22-C22</f>
        <v>-2.00634962731015E-2</v>
      </c>
      <c r="G22" s="7" t="s">
        <v>30</v>
      </c>
      <c r="H22" s="21"/>
      <c r="I22" s="21">
        <v>1752</v>
      </c>
      <c r="J22" s="21">
        <v>98</v>
      </c>
    </row>
    <row r="23" spans="1:10" ht="45" customHeight="1" x14ac:dyDescent="0.35">
      <c r="A23" s="26"/>
      <c r="B23" s="40"/>
      <c r="C23" s="22">
        <f>(I21-I22)/D13</f>
        <v>-1.602496885061867E-2</v>
      </c>
      <c r="D23" s="22">
        <f>(J21-J22)/F13</f>
        <v>-1.2104294554302582E-3</v>
      </c>
      <c r="E23" s="22">
        <f>D23-C23</f>
        <v>1.4814539395188411E-2</v>
      </c>
      <c r="F23" s="33"/>
      <c r="H23" s="21"/>
      <c r="I23" s="21"/>
      <c r="J23" s="21"/>
    </row>
    <row r="24" spans="1:10" ht="43.5" customHeight="1" x14ac:dyDescent="0.35">
      <c r="A24" s="26"/>
      <c r="B24" s="40"/>
      <c r="C24" s="24">
        <f>I24/AVERAGE(D13,B13)</f>
        <v>0.48895796745828257</v>
      </c>
      <c r="D24" s="24">
        <f>J24/AVERAGE(F13,D13)</f>
        <v>0.28699451933046954</v>
      </c>
      <c r="E24" s="24">
        <f>D24-C24</f>
        <v>-0.20196344812781303</v>
      </c>
      <c r="G24" s="7" t="s">
        <v>31</v>
      </c>
      <c r="H24" s="21"/>
      <c r="I24" s="21">
        <v>39953</v>
      </c>
      <c r="J24" s="21">
        <v>23250</v>
      </c>
    </row>
    <row r="25" spans="1:10" ht="40.5" customHeight="1" x14ac:dyDescent="0.35">
      <c r="A25" s="26"/>
      <c r="B25" s="40"/>
      <c r="C25" s="22">
        <f>1/C24</f>
        <v>2.0451655695442144</v>
      </c>
      <c r="D25" s="22">
        <f>1/D24</f>
        <v>3.4843870967741939</v>
      </c>
      <c r="E25" s="22">
        <f>D25-C25</f>
        <v>1.4392215272299795</v>
      </c>
      <c r="H25" s="21"/>
      <c r="I25" s="21"/>
      <c r="J25" s="21"/>
    </row>
    <row r="26" spans="1:10" ht="37.5" customHeight="1" x14ac:dyDescent="0.35">
      <c r="A26" s="26"/>
      <c r="B26" s="40"/>
      <c r="C26" s="24">
        <f>I26/AVERAGE(D13,B13)</f>
        <v>-4.9687616646575412E-3</v>
      </c>
      <c r="D26" s="24">
        <f>J26/AVERAGE(F13,D13)</f>
        <v>-0.14643509603515528</v>
      </c>
      <c r="E26" s="22">
        <f>D26-C26</f>
        <v>-0.14146633437049774</v>
      </c>
      <c r="G26" s="7" t="s">
        <v>32</v>
      </c>
      <c r="H26" s="21"/>
      <c r="I26" s="21">
        <v>-406</v>
      </c>
      <c r="J26" s="21">
        <v>-11863</v>
      </c>
    </row>
    <row r="29" spans="1:10" x14ac:dyDescent="0.3">
      <c r="A29" s="1" t="s">
        <v>33</v>
      </c>
    </row>
    <row r="30" spans="1:10" ht="15.5" x14ac:dyDescent="0.3">
      <c r="A30" s="42" t="s">
        <v>34</v>
      </c>
      <c r="B30" s="42">
        <v>2018</v>
      </c>
      <c r="C30" s="42"/>
      <c r="D30" s="42">
        <v>2019</v>
      </c>
      <c r="E30" s="42"/>
      <c r="F30" s="42">
        <v>2020</v>
      </c>
      <c r="G30" s="42"/>
      <c r="H30" s="42" t="s">
        <v>13</v>
      </c>
      <c r="I30" s="42"/>
    </row>
    <row r="31" spans="1:10" ht="15.5" x14ac:dyDescent="0.3">
      <c r="A31" s="42"/>
      <c r="B31" s="40" t="s">
        <v>14</v>
      </c>
      <c r="C31" s="40" t="s">
        <v>15</v>
      </c>
      <c r="D31" s="40" t="s">
        <v>14</v>
      </c>
      <c r="E31" s="40" t="s">
        <v>15</v>
      </c>
      <c r="F31" s="40" t="s">
        <v>14</v>
      </c>
      <c r="G31" s="40" t="s">
        <v>15</v>
      </c>
      <c r="H31" s="40" t="s">
        <v>14</v>
      </c>
      <c r="I31" s="40" t="s">
        <v>15</v>
      </c>
    </row>
    <row r="32" spans="1:10" ht="15.5" x14ac:dyDescent="0.3">
      <c r="A32" s="20" t="s">
        <v>35</v>
      </c>
      <c r="B32" s="21">
        <v>3415</v>
      </c>
      <c r="C32" s="25">
        <f>B32/$B$38*100</f>
        <v>5.7404605816103551</v>
      </c>
      <c r="D32" s="21">
        <v>3319</v>
      </c>
      <c r="E32" s="25">
        <f>D32/$D$38*100</f>
        <v>7.9369634359231886</v>
      </c>
      <c r="F32" s="21">
        <v>2909</v>
      </c>
      <c r="G32" s="25">
        <f>F32/$F$38*100</f>
        <v>23.327987169206093</v>
      </c>
      <c r="H32" s="21">
        <f t="shared" ref="H32:H37" si="5">F32-B32</f>
        <v>-506</v>
      </c>
      <c r="I32" s="25">
        <f>F32/B32*100</f>
        <v>85.183016105417281</v>
      </c>
    </row>
    <row r="33" spans="1:9" ht="21" customHeight="1" x14ac:dyDescent="0.3">
      <c r="A33" s="20" t="s">
        <v>36</v>
      </c>
      <c r="B33" s="21"/>
      <c r="C33" s="25">
        <f t="shared" ref="C33:C37" si="6">B33/$B$38*100</f>
        <v>0</v>
      </c>
      <c r="D33" s="21"/>
      <c r="E33" s="25">
        <f t="shared" ref="E33:E37" si="7">D33/$D$38*100</f>
        <v>0</v>
      </c>
      <c r="F33" s="21"/>
      <c r="G33" s="25">
        <f t="shared" ref="G33:G37" si="8">F33/$F$38*100</f>
        <v>0</v>
      </c>
      <c r="H33" s="21">
        <f t="shared" si="5"/>
        <v>0</v>
      </c>
      <c r="I33" s="25" t="e">
        <f>F33/B33*100</f>
        <v>#DIV/0!</v>
      </c>
    </row>
    <row r="34" spans="1:9" ht="15.5" x14ac:dyDescent="0.3">
      <c r="A34" s="20" t="s">
        <v>37</v>
      </c>
      <c r="B34" s="21">
        <v>5050</v>
      </c>
      <c r="C34" s="25">
        <f t="shared" si="6"/>
        <v>8.4888216506975969</v>
      </c>
      <c r="D34" s="21">
        <v>6194</v>
      </c>
      <c r="E34" s="25">
        <f t="shared" si="7"/>
        <v>14.812157734892509</v>
      </c>
      <c r="F34" s="21">
        <v>1122</v>
      </c>
      <c r="G34" s="25">
        <f t="shared" si="8"/>
        <v>8.9975942261427431</v>
      </c>
      <c r="H34" s="21">
        <f t="shared" si="5"/>
        <v>-3928</v>
      </c>
      <c r="I34" s="25">
        <f t="shared" ref="I34:I38" si="9">F34/B34*100</f>
        <v>22.21782178217822</v>
      </c>
    </row>
    <row r="35" spans="1:9" ht="15.5" x14ac:dyDescent="0.3">
      <c r="A35" s="20" t="s">
        <v>59</v>
      </c>
      <c r="B35" s="21">
        <v>42000</v>
      </c>
      <c r="C35" s="25">
        <f t="shared" si="6"/>
        <v>70.600100857286947</v>
      </c>
      <c r="D35" s="21">
        <v>30000</v>
      </c>
      <c r="E35" s="25">
        <f t="shared" si="7"/>
        <v>71.741157902288549</v>
      </c>
      <c r="F35" s="21">
        <v>7000</v>
      </c>
      <c r="G35" s="25">
        <f t="shared" si="8"/>
        <v>56.134723336006417</v>
      </c>
      <c r="H35" s="21">
        <f t="shared" ref="H35" si="10">F35-B35</f>
        <v>-35000</v>
      </c>
      <c r="I35" s="25">
        <f t="shared" ref="I35" si="11">F35/B35*100</f>
        <v>16.666666666666664</v>
      </c>
    </row>
    <row r="36" spans="1:9" ht="15.5" x14ac:dyDescent="0.3">
      <c r="A36" s="20" t="s">
        <v>38</v>
      </c>
      <c r="B36" s="21">
        <v>9014</v>
      </c>
      <c r="C36" s="25">
        <f t="shared" si="6"/>
        <v>15.15212640779963</v>
      </c>
      <c r="D36" s="21">
        <v>2288</v>
      </c>
      <c r="E36" s="25">
        <f t="shared" si="7"/>
        <v>5.4714589760145396</v>
      </c>
      <c r="F36" s="21">
        <v>1427</v>
      </c>
      <c r="G36" s="25">
        <f t="shared" si="8"/>
        <v>11.443464314354451</v>
      </c>
      <c r="H36" s="21">
        <f t="shared" si="5"/>
        <v>-7587</v>
      </c>
      <c r="I36" s="25">
        <f t="shared" si="9"/>
        <v>15.830929664965609</v>
      </c>
    </row>
    <row r="37" spans="1:9" ht="15.5" x14ac:dyDescent="0.3">
      <c r="A37" s="20" t="s">
        <v>60</v>
      </c>
      <c r="B37" s="21">
        <v>11</v>
      </c>
      <c r="C37" s="25">
        <f t="shared" si="6"/>
        <v>1.8490502605479912E-2</v>
      </c>
      <c r="D37" s="21">
        <v>16</v>
      </c>
      <c r="E37" s="25">
        <f t="shared" si="7"/>
        <v>3.8261950881220558E-2</v>
      </c>
      <c r="F37" s="21">
        <v>12</v>
      </c>
      <c r="G37" s="25">
        <f t="shared" si="8"/>
        <v>9.6230954290296711E-2</v>
      </c>
      <c r="H37" s="21">
        <f t="shared" si="5"/>
        <v>1</v>
      </c>
      <c r="I37" s="25">
        <f t="shared" si="9"/>
        <v>109.09090909090908</v>
      </c>
    </row>
    <row r="38" spans="1:9" ht="15.5" x14ac:dyDescent="0.3">
      <c r="A38" s="40" t="s">
        <v>24</v>
      </c>
      <c r="B38" s="21">
        <f>SUM(B32:B37)</f>
        <v>59490</v>
      </c>
      <c r="C38" s="25">
        <f>B38/$B$38*100</f>
        <v>100</v>
      </c>
      <c r="D38" s="21">
        <f>SUM(D32:D37)</f>
        <v>41817</v>
      </c>
      <c r="E38" s="25">
        <f>D38/$D$38*100</f>
        <v>100</v>
      </c>
      <c r="F38" s="21">
        <f>SUM(F32:F37)</f>
        <v>12470</v>
      </c>
      <c r="G38" s="25">
        <f>F38/$F$38*100</f>
        <v>100</v>
      </c>
      <c r="H38" s="21">
        <f>F38-B38</f>
        <v>-47020</v>
      </c>
      <c r="I38" s="25">
        <f t="shared" si="9"/>
        <v>20.961506135484957</v>
      </c>
    </row>
    <row r="39" spans="1:9" ht="15.5" x14ac:dyDescent="0.3">
      <c r="A39" s="35"/>
      <c r="B39" s="36"/>
      <c r="C39" s="37"/>
      <c r="D39" s="36"/>
      <c r="E39" s="37"/>
      <c r="F39" s="36"/>
      <c r="G39" s="37"/>
      <c r="H39" s="36"/>
      <c r="I39" s="37"/>
    </row>
    <row r="40" spans="1:9" ht="15.5" x14ac:dyDescent="0.3">
      <c r="A40" s="35"/>
      <c r="B40" s="36"/>
      <c r="C40" s="37"/>
      <c r="D40" s="36"/>
      <c r="E40" s="37"/>
      <c r="F40" s="36"/>
      <c r="G40" s="37"/>
      <c r="H40" s="36"/>
      <c r="I40" s="37"/>
    </row>
    <row r="41" spans="1:9" ht="15.5" x14ac:dyDescent="0.3">
      <c r="A41" s="35"/>
      <c r="B41" s="36"/>
      <c r="C41" s="37"/>
      <c r="D41" s="36"/>
      <c r="E41" s="37"/>
      <c r="F41" s="36"/>
      <c r="G41" s="37"/>
      <c r="H41" s="36"/>
      <c r="I41" s="37"/>
    </row>
    <row r="42" spans="1:9" ht="15.5" x14ac:dyDescent="0.3">
      <c r="A42" s="1" t="s">
        <v>47</v>
      </c>
      <c r="B42" s="36"/>
      <c r="C42" s="37"/>
      <c r="D42" s="36"/>
      <c r="E42" s="37"/>
      <c r="F42" s="36"/>
      <c r="G42" s="37"/>
      <c r="H42" s="36"/>
      <c r="I42" s="37"/>
    </row>
    <row r="43" spans="1:9" ht="15.5" x14ac:dyDescent="0.3">
      <c r="A43" s="35"/>
      <c r="B43" s="36"/>
      <c r="C43" s="37"/>
      <c r="D43" s="36"/>
      <c r="E43" s="37"/>
      <c r="F43" s="36"/>
      <c r="G43" s="37"/>
      <c r="H43" s="36"/>
      <c r="I43" s="37"/>
    </row>
    <row r="44" spans="1:9" ht="15.5" x14ac:dyDescent="0.3">
      <c r="A44" s="4" t="s">
        <v>28</v>
      </c>
      <c r="B44" s="42">
        <v>2018</v>
      </c>
      <c r="C44" s="42"/>
      <c r="D44" s="42">
        <v>2019</v>
      </c>
      <c r="E44" s="42"/>
      <c r="F44" s="42">
        <v>2020</v>
      </c>
      <c r="G44" s="42"/>
      <c r="H44" s="42" t="s">
        <v>13</v>
      </c>
      <c r="I44" s="42"/>
    </row>
    <row r="45" spans="1:9" ht="15.5" x14ac:dyDescent="0.3">
      <c r="A45" s="40" t="s">
        <v>49</v>
      </c>
      <c r="B45" s="21">
        <f>SUM(B46:B52)</f>
        <v>3415</v>
      </c>
      <c r="C45" s="38">
        <f>B45/$B$45</f>
        <v>1</v>
      </c>
      <c r="D45" s="21">
        <f>SUM(D46:D52)</f>
        <v>3319</v>
      </c>
      <c r="E45" s="38">
        <f>D45/$D$45</f>
        <v>1</v>
      </c>
      <c r="F45" s="21">
        <f>SUM(F46:F52)</f>
        <v>2909</v>
      </c>
      <c r="G45" s="38">
        <f>F45/$F$45</f>
        <v>1</v>
      </c>
      <c r="H45" s="21">
        <f>F45-B45</f>
        <v>-506</v>
      </c>
      <c r="I45" s="21">
        <f>G45-C45</f>
        <v>0</v>
      </c>
    </row>
    <row r="46" spans="1:9" ht="15.5" x14ac:dyDescent="0.3">
      <c r="A46" s="30" t="s">
        <v>50</v>
      </c>
      <c r="B46" s="21">
        <v>2819</v>
      </c>
      <c r="C46" s="38">
        <f>B46/$B$45</f>
        <v>0.82547584187408496</v>
      </c>
      <c r="D46" s="21">
        <v>2723</v>
      </c>
      <c r="E46" s="38">
        <f t="shared" ref="E46:E52" si="12">D46/$D$45</f>
        <v>0.82042783971075628</v>
      </c>
      <c r="F46" s="21">
        <v>2909</v>
      </c>
      <c r="G46" s="38">
        <f t="shared" ref="G46:G52" si="13">F46/$F$45</f>
        <v>1</v>
      </c>
      <c r="H46" s="21">
        <f t="shared" ref="H46:I52" si="14">F46-B46</f>
        <v>90</v>
      </c>
      <c r="I46" s="38">
        <f t="shared" si="14"/>
        <v>0.17452415812591504</v>
      </c>
    </row>
    <row r="47" spans="1:9" ht="15.5" x14ac:dyDescent="0.3">
      <c r="A47" s="32" t="s">
        <v>51</v>
      </c>
      <c r="B47" s="21"/>
      <c r="C47" s="38">
        <f>B47/$B$45</f>
        <v>0</v>
      </c>
      <c r="D47" s="21"/>
      <c r="E47" s="38">
        <f t="shared" si="12"/>
        <v>0</v>
      </c>
      <c r="F47" s="21"/>
      <c r="G47" s="38">
        <f t="shared" si="13"/>
        <v>0</v>
      </c>
      <c r="H47" s="21">
        <f t="shared" si="14"/>
        <v>0</v>
      </c>
      <c r="I47" s="38">
        <f t="shared" si="14"/>
        <v>0</v>
      </c>
    </row>
    <row r="48" spans="1:9" ht="15.5" x14ac:dyDescent="0.3">
      <c r="A48" s="30" t="s">
        <v>52</v>
      </c>
      <c r="B48" s="21">
        <v>596</v>
      </c>
      <c r="C48" s="38">
        <f>B48/$B$45</f>
        <v>0.17452415812591507</v>
      </c>
      <c r="D48" s="21">
        <v>596</v>
      </c>
      <c r="E48" s="38">
        <f t="shared" si="12"/>
        <v>0.17957216028924375</v>
      </c>
      <c r="F48" s="21"/>
      <c r="G48" s="38">
        <f t="shared" si="13"/>
        <v>0</v>
      </c>
      <c r="H48" s="21">
        <f t="shared" si="14"/>
        <v>-596</v>
      </c>
      <c r="I48" s="38">
        <f t="shared" si="14"/>
        <v>-0.17452415812591507</v>
      </c>
    </row>
    <row r="49" spans="1:10" ht="31" x14ac:dyDescent="0.3">
      <c r="A49" s="32" t="s">
        <v>57</v>
      </c>
      <c r="B49" s="21"/>
      <c r="C49" s="38">
        <f>B49/$B$45</f>
        <v>0</v>
      </c>
      <c r="D49" s="21"/>
      <c r="E49" s="38">
        <f t="shared" si="12"/>
        <v>0</v>
      </c>
      <c r="F49" s="21"/>
      <c r="G49" s="38">
        <f t="shared" si="13"/>
        <v>0</v>
      </c>
      <c r="H49" s="21">
        <f t="shared" si="14"/>
        <v>0</v>
      </c>
      <c r="I49" s="38">
        <f t="shared" si="14"/>
        <v>0</v>
      </c>
    </row>
    <row r="50" spans="1:10" ht="15.5" x14ac:dyDescent="0.3">
      <c r="A50" s="30" t="s">
        <v>54</v>
      </c>
      <c r="B50" s="21"/>
      <c r="C50" s="38">
        <f>B50/$B$45</f>
        <v>0</v>
      </c>
      <c r="D50" s="21"/>
      <c r="E50" s="38">
        <f t="shared" si="12"/>
        <v>0</v>
      </c>
      <c r="F50" s="21"/>
      <c r="G50" s="38">
        <f t="shared" si="13"/>
        <v>0</v>
      </c>
      <c r="H50" s="21">
        <f t="shared" si="14"/>
        <v>0</v>
      </c>
      <c r="I50" s="38">
        <f t="shared" si="14"/>
        <v>0</v>
      </c>
    </row>
    <row r="51" spans="1:10" ht="15.5" x14ac:dyDescent="0.3">
      <c r="A51" s="32" t="s">
        <v>58</v>
      </c>
      <c r="B51" s="21"/>
      <c r="C51" s="38">
        <f>B51/$B$45</f>
        <v>0</v>
      </c>
      <c r="D51" s="21"/>
      <c r="E51" s="38">
        <f t="shared" si="12"/>
        <v>0</v>
      </c>
      <c r="F51" s="21"/>
      <c r="G51" s="38">
        <f t="shared" si="13"/>
        <v>0</v>
      </c>
      <c r="H51" s="21">
        <f t="shared" si="14"/>
        <v>0</v>
      </c>
      <c r="I51" s="38">
        <f t="shared" si="14"/>
        <v>0</v>
      </c>
    </row>
    <row r="52" spans="1:10" ht="15.5" x14ac:dyDescent="0.3">
      <c r="A52" s="32" t="s">
        <v>56</v>
      </c>
      <c r="B52" s="21"/>
      <c r="C52" s="38">
        <f>B52/$B$45</f>
        <v>0</v>
      </c>
      <c r="D52" s="21"/>
      <c r="E52" s="38">
        <f t="shared" si="12"/>
        <v>0</v>
      </c>
      <c r="F52" s="21"/>
      <c r="G52" s="38">
        <f t="shared" si="13"/>
        <v>0</v>
      </c>
      <c r="H52" s="21">
        <f t="shared" si="14"/>
        <v>0</v>
      </c>
      <c r="I52" s="38">
        <f t="shared" si="14"/>
        <v>0</v>
      </c>
    </row>
    <row r="53" spans="1:10" ht="15.5" x14ac:dyDescent="0.3">
      <c r="A53" s="35"/>
      <c r="B53" s="36"/>
      <c r="C53" s="37"/>
      <c r="D53" s="36"/>
      <c r="E53" s="37"/>
      <c r="F53" s="36"/>
      <c r="G53" s="37"/>
      <c r="H53" s="36"/>
      <c r="I53" s="37"/>
    </row>
    <row r="54" spans="1:10" ht="15.5" x14ac:dyDescent="0.3">
      <c r="A54" s="35"/>
      <c r="B54" s="36"/>
      <c r="C54" s="37"/>
      <c r="D54" s="36"/>
      <c r="E54" s="37"/>
      <c r="F54" s="36"/>
      <c r="G54" s="37"/>
      <c r="H54" s="36"/>
      <c r="I54" s="37"/>
    </row>
    <row r="55" spans="1:10" ht="15.5" x14ac:dyDescent="0.3">
      <c r="A55" s="35"/>
      <c r="B55" s="36"/>
      <c r="C55" s="37"/>
      <c r="D55" s="36"/>
      <c r="E55" s="37"/>
      <c r="F55" s="36"/>
      <c r="G55" s="37"/>
      <c r="H55" s="36"/>
      <c r="I55" s="37"/>
    </row>
    <row r="56" spans="1:10" ht="15.5" x14ac:dyDescent="0.3">
      <c r="A56" s="35"/>
      <c r="B56" s="36"/>
      <c r="C56" s="37"/>
      <c r="D56" s="36"/>
      <c r="E56" s="37"/>
      <c r="F56" s="36"/>
      <c r="G56" s="37"/>
      <c r="H56" s="36"/>
      <c r="I56" s="37"/>
    </row>
    <row r="57" spans="1:10" ht="15.5" x14ac:dyDescent="0.3">
      <c r="A57" s="35"/>
      <c r="B57" s="36"/>
      <c r="C57" s="37"/>
      <c r="D57" s="36"/>
      <c r="E57" s="37"/>
      <c r="F57" s="36"/>
      <c r="G57" s="37"/>
      <c r="H57" s="36"/>
      <c r="I57" s="37"/>
    </row>
    <row r="58" spans="1:10" ht="15.5" x14ac:dyDescent="0.3">
      <c r="A58" s="35"/>
      <c r="B58" s="36"/>
      <c r="C58" s="37"/>
      <c r="D58" s="36"/>
      <c r="E58" s="37"/>
      <c r="F58" s="36"/>
      <c r="G58" s="37"/>
      <c r="H58" s="36"/>
      <c r="I58" s="37"/>
    </row>
    <row r="59" spans="1:10" ht="15.5" x14ac:dyDescent="0.3">
      <c r="A59" s="35"/>
      <c r="B59" s="36"/>
      <c r="C59" s="37"/>
      <c r="D59" s="36"/>
      <c r="E59" s="37"/>
      <c r="F59" s="36"/>
      <c r="G59" s="37"/>
      <c r="H59" s="36"/>
      <c r="I59" s="37"/>
    </row>
    <row r="61" spans="1:10" x14ac:dyDescent="0.3">
      <c r="A61" s="1" t="s">
        <v>48</v>
      </c>
    </row>
    <row r="62" spans="1:10" ht="26.25" customHeight="1" x14ac:dyDescent="0.3">
      <c r="A62" s="40" t="s">
        <v>28</v>
      </c>
      <c r="B62" s="40" t="s">
        <v>46</v>
      </c>
      <c r="C62" s="40">
        <v>2018</v>
      </c>
      <c r="D62" s="40">
        <v>2019</v>
      </c>
      <c r="E62" s="40">
        <v>2020</v>
      </c>
      <c r="F62" s="40" t="s">
        <v>13</v>
      </c>
    </row>
    <row r="63" spans="1:10" s="31" customFormat="1" ht="18.75" customHeight="1" x14ac:dyDescent="0.3">
      <c r="A63" s="30" t="s">
        <v>39</v>
      </c>
      <c r="B63" s="40"/>
      <c r="C63" s="40"/>
      <c r="D63" s="21">
        <v>39953</v>
      </c>
      <c r="E63" s="21">
        <v>23250</v>
      </c>
      <c r="F63" s="21">
        <f>E63-D63</f>
        <v>-16703</v>
      </c>
      <c r="G63" s="29"/>
      <c r="H63" s="1"/>
      <c r="I63" s="1"/>
      <c r="J63" s="1"/>
    </row>
    <row r="64" spans="1:10" s="31" customFormat="1" ht="36" customHeight="1" x14ac:dyDescent="0.3">
      <c r="A64" s="32" t="s">
        <v>40</v>
      </c>
      <c r="B64" s="40"/>
      <c r="C64" s="40"/>
      <c r="D64" s="21">
        <f>(59490+41817)/2</f>
        <v>50653.5</v>
      </c>
      <c r="E64" s="21">
        <f>(41817+12470)/2</f>
        <v>27143.5</v>
      </c>
      <c r="F64" s="21">
        <f>E64-D64</f>
        <v>-23510</v>
      </c>
      <c r="G64" s="29"/>
      <c r="H64" s="1"/>
      <c r="I64" s="1"/>
      <c r="J64" s="1"/>
    </row>
    <row r="65" spans="1:10" s="31" customFormat="1" ht="22.5" customHeight="1" x14ac:dyDescent="0.3">
      <c r="A65" s="30" t="s">
        <v>41</v>
      </c>
      <c r="B65" s="40"/>
      <c r="C65" s="40"/>
      <c r="D65" s="21">
        <v>-406</v>
      </c>
      <c r="E65" s="21">
        <v>-11863</v>
      </c>
      <c r="F65" s="21">
        <f>E65-D65</f>
        <v>-11457</v>
      </c>
      <c r="H65" s="1"/>
      <c r="I65" s="1"/>
      <c r="J65" s="1"/>
    </row>
    <row r="66" spans="1:10" s="31" customFormat="1" ht="43.5" customHeight="1" x14ac:dyDescent="0.3">
      <c r="A66" s="32" t="s">
        <v>42</v>
      </c>
      <c r="B66" s="40"/>
      <c r="C66" s="40"/>
      <c r="D66" s="24">
        <f>D63/D64</f>
        <v>0.78875102411481934</v>
      </c>
      <c r="E66" s="24">
        <f>E63/E64</f>
        <v>0.85655866045277873</v>
      </c>
      <c r="F66" s="24">
        <f>E66-D66</f>
        <v>6.7807636337959387E-2</v>
      </c>
      <c r="G66" s="29"/>
      <c r="H66" s="1"/>
      <c r="I66" s="1"/>
      <c r="J66" s="1"/>
    </row>
    <row r="67" spans="1:10" s="31" customFormat="1" ht="36" customHeight="1" x14ac:dyDescent="0.3">
      <c r="A67" s="30" t="s">
        <v>43</v>
      </c>
      <c r="B67" s="40"/>
      <c r="C67" s="40"/>
      <c r="D67" s="25">
        <f>D64*360/D63</f>
        <v>456.41779090431254</v>
      </c>
      <c r="E67" s="25">
        <f>E64*360/E63</f>
        <v>420.28645161290325</v>
      </c>
      <c r="F67" s="24">
        <f>E67-D67</f>
        <v>-36.13133929140929</v>
      </c>
      <c r="H67" s="1"/>
      <c r="I67" s="1"/>
      <c r="J67" s="1"/>
    </row>
    <row r="68" spans="1:10" s="31" customFormat="1" ht="37.5" customHeight="1" x14ac:dyDescent="0.3">
      <c r="A68" s="32" t="s">
        <v>44</v>
      </c>
      <c r="B68" s="40"/>
      <c r="C68" s="40"/>
      <c r="D68" s="24">
        <f>D64/D63</f>
        <v>1.2678271969564239</v>
      </c>
      <c r="E68" s="24">
        <f>E64/E63</f>
        <v>1.1674623655913978</v>
      </c>
      <c r="F68" s="24">
        <f>E68-D68</f>
        <v>-0.10036483136502605</v>
      </c>
      <c r="G68" s="29"/>
      <c r="H68" s="1"/>
      <c r="I68" s="1"/>
      <c r="J68" s="1"/>
    </row>
    <row r="69" spans="1:10" s="31" customFormat="1" ht="37.5" customHeight="1" x14ac:dyDescent="0.3">
      <c r="A69" s="32" t="s">
        <v>45</v>
      </c>
      <c r="B69" s="40"/>
      <c r="C69" s="40"/>
      <c r="D69" s="24">
        <f>D65/D64</f>
        <v>-8.0152408027085991E-3</v>
      </c>
      <c r="E69" s="24">
        <f>E65/E64</f>
        <v>-0.43704754361080922</v>
      </c>
      <c r="F69" s="24">
        <f>E69-D69</f>
        <v>-0.42903230280810062</v>
      </c>
      <c r="G69" s="29"/>
      <c r="H69" s="1"/>
      <c r="I69" s="1"/>
      <c r="J69" s="1"/>
    </row>
    <row r="90" spans="1:9" x14ac:dyDescent="0.3">
      <c r="A90" s="3"/>
      <c r="B90" s="4">
        <v>2019</v>
      </c>
      <c r="C90" s="4">
        <v>2020</v>
      </c>
      <c r="E90" s="4">
        <v>2019</v>
      </c>
      <c r="F90" s="4">
        <v>2020</v>
      </c>
      <c r="H90" s="4">
        <v>2019</v>
      </c>
      <c r="I90" s="4">
        <v>2020</v>
      </c>
    </row>
    <row r="91" spans="1:9" x14ac:dyDescent="0.3">
      <c r="A91" s="3" t="s">
        <v>0</v>
      </c>
      <c r="B91" s="5">
        <v>2804</v>
      </c>
      <c r="C91" s="5">
        <v>4630</v>
      </c>
      <c r="E91" s="9">
        <f>B91/$B$100</f>
        <v>6.6207026822818288E-2</v>
      </c>
      <c r="F91" s="9">
        <f>C91/$C$100</f>
        <v>0.10745700559333442</v>
      </c>
      <c r="H91" s="10"/>
      <c r="I91" s="10"/>
    </row>
    <row r="92" spans="1:9" x14ac:dyDescent="0.3">
      <c r="A92" s="3" t="s">
        <v>1</v>
      </c>
      <c r="B92" s="5">
        <v>18280</v>
      </c>
      <c r="C92" s="5">
        <v>19809</v>
      </c>
      <c r="E92" s="9">
        <f t="shared" ref="E92:E96" si="15">B92/$B$100</f>
        <v>0.43162070268228181</v>
      </c>
      <c r="F92" s="9">
        <f t="shared" ref="F92:F96" si="16">C92/$C$100</f>
        <v>0.45974423840137396</v>
      </c>
      <c r="H92" s="10"/>
      <c r="I92" s="10"/>
    </row>
    <row r="93" spans="1:9" x14ac:dyDescent="0.3">
      <c r="A93" s="3" t="s">
        <v>2</v>
      </c>
      <c r="B93" s="5">
        <v>5324</v>
      </c>
      <c r="C93" s="5">
        <v>5945</v>
      </c>
      <c r="E93" s="9">
        <f t="shared" si="15"/>
        <v>0.12570834907442388</v>
      </c>
      <c r="F93" s="9">
        <f t="shared" si="16"/>
        <v>0.13797665189036137</v>
      </c>
      <c r="H93" s="10"/>
      <c r="I93" s="10"/>
    </row>
    <row r="94" spans="1:9" x14ac:dyDescent="0.3">
      <c r="A94" s="3" t="s">
        <v>3</v>
      </c>
      <c r="B94" s="5">
        <v>1288</v>
      </c>
      <c r="C94" s="5">
        <v>1272</v>
      </c>
      <c r="E94" s="9">
        <f t="shared" si="15"/>
        <v>3.0411786928598413E-2</v>
      </c>
      <c r="F94" s="9">
        <f t="shared" si="16"/>
        <v>2.9521665467542414E-2</v>
      </c>
      <c r="H94" s="10"/>
      <c r="I94" s="10"/>
    </row>
    <row r="95" spans="1:9" x14ac:dyDescent="0.3">
      <c r="A95" s="3" t="s">
        <v>4</v>
      </c>
      <c r="B95" s="5">
        <v>10978</v>
      </c>
      <c r="C95" s="5">
        <v>11431</v>
      </c>
      <c r="E95" s="9">
        <f t="shared" si="15"/>
        <v>0.25920853796751037</v>
      </c>
      <c r="F95" s="9">
        <f t="shared" si="16"/>
        <v>0.26530043864738784</v>
      </c>
      <c r="H95" s="10"/>
      <c r="I95" s="10"/>
    </row>
    <row r="96" spans="1:9" x14ac:dyDescent="0.3">
      <c r="A96" s="3" t="s">
        <v>5</v>
      </c>
      <c r="B96" s="5">
        <f>SUM(B91:B95)</f>
        <v>38674</v>
      </c>
      <c r="C96" s="5">
        <f>SUM(C91:C95)</f>
        <v>43087</v>
      </c>
      <c r="E96" s="9">
        <f>B96/$B$100</f>
        <v>0.91315640347563276</v>
      </c>
      <c r="F96" s="9">
        <f t="shared" si="16"/>
        <v>1</v>
      </c>
    </row>
    <row r="97" spans="1:6" x14ac:dyDescent="0.3">
      <c r="A97" s="3"/>
      <c r="B97" s="5"/>
      <c r="C97" s="5"/>
      <c r="E97" s="7"/>
      <c r="F97" s="7"/>
    </row>
    <row r="98" spans="1:6" x14ac:dyDescent="0.3">
      <c r="A98" s="3" t="s">
        <v>61</v>
      </c>
      <c r="B98" s="5">
        <v>3678</v>
      </c>
      <c r="C98" s="5">
        <v>0</v>
      </c>
      <c r="E98" s="9">
        <f>B98/$B$100</f>
        <v>8.6843596524367211E-2</v>
      </c>
      <c r="F98" s="9">
        <v>0</v>
      </c>
    </row>
    <row r="99" spans="1:6" x14ac:dyDescent="0.3">
      <c r="A99" s="3"/>
      <c r="B99" s="5"/>
      <c r="C99" s="2"/>
      <c r="E99" s="7"/>
      <c r="F99" s="7"/>
    </row>
    <row r="100" spans="1:6" x14ac:dyDescent="0.3">
      <c r="A100" s="3" t="e">
        <f>Итого себестоимость продукции</f>
        <v>#NAME?</v>
      </c>
      <c r="B100" s="5">
        <f>B98+B96</f>
        <v>42352</v>
      </c>
      <c r="C100" s="5">
        <f>C98+C96</f>
        <v>43087</v>
      </c>
      <c r="E100" s="6">
        <f>SUM(E96:E98)</f>
        <v>1</v>
      </c>
      <c r="F100" s="6">
        <f>SUM(F96:F98)</f>
        <v>1</v>
      </c>
    </row>
    <row r="101" spans="1:6" x14ac:dyDescent="0.3">
      <c r="A101" s="3"/>
      <c r="B101" s="5"/>
      <c r="C101" s="5"/>
      <c r="E101" s="7"/>
      <c r="F101" s="7"/>
    </row>
    <row r="102" spans="1:6" x14ac:dyDescent="0.3">
      <c r="A102" s="3"/>
      <c r="B102" s="5"/>
      <c r="C102" s="5"/>
      <c r="E102" s="7"/>
      <c r="F102" s="7"/>
    </row>
    <row r="103" spans="1:6" x14ac:dyDescent="0.3">
      <c r="A103" s="3"/>
      <c r="B103" s="5"/>
      <c r="C103" s="5"/>
      <c r="E103" s="7"/>
      <c r="F103" s="7"/>
    </row>
  </sheetData>
  <mergeCells count="15">
    <mergeCell ref="B44:C44"/>
    <mergeCell ref="D44:E44"/>
    <mergeCell ref="F44:G44"/>
    <mergeCell ref="H44:I44"/>
    <mergeCell ref="A3:A4"/>
    <mergeCell ref="B3:C3"/>
    <mergeCell ref="D3:E3"/>
    <mergeCell ref="F3:G3"/>
    <mergeCell ref="H3:I3"/>
    <mergeCell ref="H19:J19"/>
    <mergeCell ref="A30:A31"/>
    <mergeCell ref="B30:C30"/>
    <mergeCell ref="D30:E30"/>
    <mergeCell ref="F30:G30"/>
    <mergeCell ref="H30:I30"/>
  </mergeCells>
  <conditionalFormatting sqref="C5:C1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{10F652CA-5002-438E-AF69-D899BEBBB209}</x14:id>
        </ext>
      </extLst>
    </cfRule>
  </conditionalFormatting>
  <conditionalFormatting sqref="C5:C13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{DA22DD32-5EB8-41AC-ABD0-DF436C919252}</x14:id>
        </ext>
      </extLst>
    </cfRule>
  </conditionalFormatting>
  <conditionalFormatting sqref="E5:E1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{FE58BD48-C773-4AE2-A390-E05C6880DFA4}</x14:id>
        </ext>
      </extLst>
    </cfRule>
  </conditionalFormatting>
  <conditionalFormatting sqref="G5:G1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{6DB79C91-F821-4474-9499-082497DAEBB2}</x14:id>
        </ext>
      </extLst>
    </cfRule>
  </conditionalFormatting>
  <conditionalFormatting sqref="E53:E59 E32:E4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{B75D4804-B6DE-4061-BA15-1778B72E6939}</x14:id>
        </ext>
      </extLst>
    </cfRule>
  </conditionalFormatting>
  <conditionalFormatting sqref="G53:G59 G32:G4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{07E88D35-120B-4620-9FD7-4493B61B46D6}</x14:id>
        </ext>
      </extLst>
    </cfRule>
  </conditionalFormatting>
  <conditionalFormatting sqref="C53:C59 C32:C4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{F24FAEA1-1AC6-45B6-A0FB-E7F3049EBF84}</x14:id>
        </ext>
      </extLst>
    </cfRule>
  </conditionalFormatting>
  <conditionalFormatting sqref="C45:C5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{F96BB098-7FD1-4E29-B9F0-C5DE59EC0105}</x14:id>
        </ext>
      </extLst>
    </cfRule>
  </conditionalFormatting>
  <conditionalFormatting sqref="E45:E5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{4827D8B6-232D-4B0F-9285-1866BFBDAA4B}</x14:id>
        </ext>
      </extLst>
    </cfRule>
  </conditionalFormatting>
  <conditionalFormatting sqref="G45:G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{4F24903C-F0DC-4C8A-85FA-E53D69FFE8C8}</x14:id>
        </ext>
      </extLst>
    </cfRule>
  </conditionalFormatting>
  <conditionalFormatting sqref="E32:E4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{6C8232F1-F4EA-47F0-AFF0-7E3F2EECEABB}</x14:id>
        </ext>
      </extLst>
    </cfRule>
  </conditionalFormatting>
  <conditionalFormatting sqref="G32:G4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{567EAB21-DEFB-4815-9021-86F4ACAF427A}</x14:id>
        </ext>
      </extLst>
    </cfRule>
  </conditionalFormatting>
  <conditionalFormatting sqref="C32:C43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{7967F40A-2738-4B51-88C7-93D729808CD5}</x14:id>
        </ext>
      </extLst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autoPict="0" r:id="rId5">
            <anchor moveWithCells="1" sizeWithCells="1">
              <from>
                <xdr:col>0</xdr:col>
                <xdr:colOff>95250</xdr:colOff>
                <xdr:row>20</xdr:row>
                <xdr:rowOff>44450</xdr:rowOff>
              </from>
              <to>
                <xdr:col>0</xdr:col>
                <xdr:colOff>1428750</xdr:colOff>
                <xdr:row>20</xdr:row>
                <xdr:rowOff>400050</xdr:rowOff>
              </to>
            </anchor>
          </objectPr>
        </oleObject>
      </mc:Choice>
      <mc:Fallback>
        <oleObject progId="Equation.DSMT4" shapeId="5121" r:id="rId4"/>
      </mc:Fallback>
    </mc:AlternateContent>
    <mc:AlternateContent xmlns:mc="http://schemas.openxmlformats.org/markup-compatibility/2006">
      <mc:Choice Requires="x14">
        <oleObject progId="Equation.DSMT4" shapeId="5122" r:id="rId6">
          <objectPr defaultSize="0" autoPict="0" r:id="rId7">
            <anchor moveWithCells="1" sizeWithCells="1">
              <from>
                <xdr:col>0</xdr:col>
                <xdr:colOff>63500</xdr:colOff>
                <xdr:row>21</xdr:row>
                <xdr:rowOff>114300</xdr:rowOff>
              </from>
              <to>
                <xdr:col>0</xdr:col>
                <xdr:colOff>1543050</xdr:colOff>
                <xdr:row>21</xdr:row>
                <xdr:rowOff>469900</xdr:rowOff>
              </to>
            </anchor>
          </objectPr>
        </oleObject>
      </mc:Choice>
      <mc:Fallback>
        <oleObject progId="Equation.DSMT4" shapeId="5122" r:id="rId6"/>
      </mc:Fallback>
    </mc:AlternateContent>
    <mc:AlternateContent xmlns:mc="http://schemas.openxmlformats.org/markup-compatibility/2006">
      <mc:Choice Requires="x14">
        <oleObject progId="Equation.DSMT4" shapeId="5123" r:id="rId8">
          <objectPr defaultSize="0" autoPict="0" r:id="rId9">
            <anchor moveWithCells="1" sizeWithCells="1">
              <from>
                <xdr:col>0</xdr:col>
                <xdr:colOff>57150</xdr:colOff>
                <xdr:row>22</xdr:row>
                <xdr:rowOff>127000</xdr:rowOff>
              </from>
              <to>
                <xdr:col>0</xdr:col>
                <xdr:colOff>2311400</xdr:colOff>
                <xdr:row>22</xdr:row>
                <xdr:rowOff>476250</xdr:rowOff>
              </to>
            </anchor>
          </objectPr>
        </oleObject>
      </mc:Choice>
      <mc:Fallback>
        <oleObject progId="Equation.DSMT4" shapeId="5123" r:id="rId8"/>
      </mc:Fallback>
    </mc:AlternateContent>
    <mc:AlternateContent xmlns:mc="http://schemas.openxmlformats.org/markup-compatibility/2006">
      <mc:Choice Requires="x14">
        <oleObject progId="Equation.DSMT4" shapeId="5124" r:id="rId10">
          <objectPr defaultSize="0" autoPict="0" r:id="rId11">
            <anchor moveWithCells="1" sizeWithCells="1">
              <from>
                <xdr:col>0</xdr:col>
                <xdr:colOff>82550</xdr:colOff>
                <xdr:row>23</xdr:row>
                <xdr:rowOff>107950</xdr:rowOff>
              </from>
              <to>
                <xdr:col>0</xdr:col>
                <xdr:colOff>2393950</xdr:colOff>
                <xdr:row>23</xdr:row>
                <xdr:rowOff>469900</xdr:rowOff>
              </to>
            </anchor>
          </objectPr>
        </oleObject>
      </mc:Choice>
      <mc:Fallback>
        <oleObject progId="Equation.DSMT4" shapeId="5124" r:id="rId10"/>
      </mc:Fallback>
    </mc:AlternateContent>
    <mc:AlternateContent xmlns:mc="http://schemas.openxmlformats.org/markup-compatibility/2006">
      <mc:Choice Requires="x14">
        <oleObject progId="Equation.DSMT4" shapeId="5125" r:id="rId12">
          <objectPr defaultSize="0" autoPict="0" r:id="rId13">
            <anchor moveWithCells="1" sizeWithCells="1">
              <from>
                <xdr:col>0</xdr:col>
                <xdr:colOff>76200</xdr:colOff>
                <xdr:row>24</xdr:row>
                <xdr:rowOff>82550</xdr:rowOff>
              </from>
              <to>
                <xdr:col>0</xdr:col>
                <xdr:colOff>1905000</xdr:colOff>
                <xdr:row>24</xdr:row>
                <xdr:rowOff>438150</xdr:rowOff>
              </to>
            </anchor>
          </objectPr>
        </oleObject>
      </mc:Choice>
      <mc:Fallback>
        <oleObject progId="Equation.DSMT4" shapeId="5125" r:id="rId12"/>
      </mc:Fallback>
    </mc:AlternateContent>
    <mc:AlternateContent xmlns:mc="http://schemas.openxmlformats.org/markup-compatibility/2006">
      <mc:Choice Requires="x14">
        <oleObject progId="Equation.DSMT4" shapeId="5126" r:id="rId14">
          <objectPr defaultSize="0" autoPict="0" r:id="rId15">
            <anchor moveWithCells="1" sizeWithCells="1">
              <from>
                <xdr:col>0</xdr:col>
                <xdr:colOff>50800</xdr:colOff>
                <xdr:row>25</xdr:row>
                <xdr:rowOff>88900</xdr:rowOff>
              </from>
              <to>
                <xdr:col>0</xdr:col>
                <xdr:colOff>2641600</xdr:colOff>
                <xdr:row>25</xdr:row>
                <xdr:rowOff>425450</xdr:rowOff>
              </to>
            </anchor>
          </objectPr>
        </oleObject>
      </mc:Choice>
      <mc:Fallback>
        <oleObject progId="Equation.DSMT4" shapeId="5126" r:id="rId14"/>
      </mc:Fallback>
    </mc:AlternateContent>
    <mc:AlternateContent xmlns:mc="http://schemas.openxmlformats.org/markup-compatibility/2006">
      <mc:Choice Requires="x14">
        <oleObject progId="Equation.DSMT4" shapeId="5127" r:id="rId16">
          <objectPr defaultSize="0" autoPict="0" r:id="rId17">
            <anchor moveWithCells="1">
              <from>
                <xdr:col>1</xdr:col>
                <xdr:colOff>203200</xdr:colOff>
                <xdr:row>65</xdr:row>
                <xdr:rowOff>95250</xdr:rowOff>
              </from>
              <to>
                <xdr:col>1</xdr:col>
                <xdr:colOff>609600</xdr:colOff>
                <xdr:row>65</xdr:row>
                <xdr:rowOff>495300</xdr:rowOff>
              </to>
            </anchor>
          </objectPr>
        </oleObject>
      </mc:Choice>
      <mc:Fallback>
        <oleObject progId="Equation.DSMT4" shapeId="5127" r:id="rId16"/>
      </mc:Fallback>
    </mc:AlternateContent>
    <mc:AlternateContent xmlns:mc="http://schemas.openxmlformats.org/markup-compatibility/2006">
      <mc:Choice Requires="x14">
        <oleObject progId="Equation.DSMT4" shapeId="5128" r:id="rId18">
          <objectPr defaultSize="0" autoPict="0" r:id="rId19">
            <anchor moveWithCells="1">
              <from>
                <xdr:col>1</xdr:col>
                <xdr:colOff>127000</xdr:colOff>
                <xdr:row>66</xdr:row>
                <xdr:rowOff>76200</xdr:rowOff>
              </from>
              <to>
                <xdr:col>1</xdr:col>
                <xdr:colOff>717550</xdr:colOff>
                <xdr:row>66</xdr:row>
                <xdr:rowOff>450850</xdr:rowOff>
              </to>
            </anchor>
          </objectPr>
        </oleObject>
      </mc:Choice>
      <mc:Fallback>
        <oleObject progId="Equation.DSMT4" shapeId="5128" r:id="rId18"/>
      </mc:Fallback>
    </mc:AlternateContent>
    <mc:AlternateContent xmlns:mc="http://schemas.openxmlformats.org/markup-compatibility/2006">
      <mc:Choice Requires="x14">
        <oleObject progId="Equation.DSMT4" shapeId="5129" r:id="rId20">
          <objectPr defaultSize="0" r:id="rId21">
            <anchor moveWithCells="1">
              <from>
                <xdr:col>1</xdr:col>
                <xdr:colOff>209550</xdr:colOff>
                <xdr:row>67</xdr:row>
                <xdr:rowOff>57150</xdr:rowOff>
              </from>
              <to>
                <xdr:col>1</xdr:col>
                <xdr:colOff>622300</xdr:colOff>
                <xdr:row>67</xdr:row>
                <xdr:rowOff>457200</xdr:rowOff>
              </to>
            </anchor>
          </objectPr>
        </oleObject>
      </mc:Choice>
      <mc:Fallback>
        <oleObject progId="Equation.DSMT4" shapeId="5129" r:id="rId20"/>
      </mc:Fallback>
    </mc:AlternateContent>
    <mc:AlternateContent xmlns:mc="http://schemas.openxmlformats.org/markup-compatibility/2006">
      <mc:Choice Requires="x14">
        <oleObject progId="Equation.DSMT4" shapeId="5130" r:id="rId22">
          <objectPr defaultSize="0" r:id="rId23">
            <anchor moveWithCells="1">
              <from>
                <xdr:col>1</xdr:col>
                <xdr:colOff>209550</xdr:colOff>
                <xdr:row>68</xdr:row>
                <xdr:rowOff>57150</xdr:rowOff>
              </from>
              <to>
                <xdr:col>1</xdr:col>
                <xdr:colOff>622300</xdr:colOff>
                <xdr:row>68</xdr:row>
                <xdr:rowOff>457200</xdr:rowOff>
              </to>
            </anchor>
          </objectPr>
        </oleObject>
      </mc:Choice>
      <mc:Fallback>
        <oleObject progId="Equation.DSMT4" shapeId="5130" r:id="rId22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F652CA-5002-438E-AF69-D899BEBBB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C5:C12</xm:sqref>
        </x14:conditionalFormatting>
        <x14:conditionalFormatting xmlns:xm="http://schemas.microsoft.com/office/excel/2006/main">
          <x14:cfRule type="dataBar" id="{DA22DD32-5EB8-41AC-ABD0-DF436C9192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C5:C13</xm:sqref>
        </x14:conditionalFormatting>
        <x14:conditionalFormatting xmlns:xm="http://schemas.microsoft.com/office/excel/2006/main">
          <x14:cfRule type="dataBar" id="{FE58BD48-C773-4AE2-A390-E05C6880DF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E5:E13</xm:sqref>
        </x14:conditionalFormatting>
        <x14:conditionalFormatting xmlns:xm="http://schemas.microsoft.com/office/excel/2006/main">
          <x14:cfRule type="dataBar" id="{6DB79C91-F821-4474-9499-082497DAEB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G5:G13</xm:sqref>
        </x14:conditionalFormatting>
        <x14:conditionalFormatting xmlns:xm="http://schemas.microsoft.com/office/excel/2006/main">
          <x14:cfRule type="dataBar" id="{B75D4804-B6DE-4061-BA15-1778B72E69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E53:E59 E32:E43</xm:sqref>
        </x14:conditionalFormatting>
        <x14:conditionalFormatting xmlns:xm="http://schemas.microsoft.com/office/excel/2006/main">
          <x14:cfRule type="dataBar" id="{07E88D35-120B-4620-9FD7-4493B61B46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G53:G59 G32:G43</xm:sqref>
        </x14:conditionalFormatting>
        <x14:conditionalFormatting xmlns:xm="http://schemas.microsoft.com/office/excel/2006/main">
          <x14:cfRule type="dataBar" id="{F24FAEA1-1AC6-45B6-A0FB-E7F3049EB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C53:C59 C32:C43</xm:sqref>
        </x14:conditionalFormatting>
        <x14:conditionalFormatting xmlns:xm="http://schemas.microsoft.com/office/excel/2006/main">
          <x14:cfRule type="dataBar" id="{F96BB098-7FD1-4E29-B9F0-C5DE59EC0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C45:C52</xm:sqref>
        </x14:conditionalFormatting>
        <x14:conditionalFormatting xmlns:xm="http://schemas.microsoft.com/office/excel/2006/main">
          <x14:cfRule type="dataBar" id="{4827D8B6-232D-4B0F-9285-1866BFBDAA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E45:E52</xm:sqref>
        </x14:conditionalFormatting>
        <x14:conditionalFormatting xmlns:xm="http://schemas.microsoft.com/office/excel/2006/main">
          <x14:cfRule type="dataBar" id="{4F24903C-F0DC-4C8A-85FA-E53D69FFE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G45:G52</xm:sqref>
        </x14:conditionalFormatting>
        <x14:conditionalFormatting xmlns:xm="http://schemas.microsoft.com/office/excel/2006/main">
          <x14:cfRule type="dataBar" id="{6C8232F1-F4EA-47F0-AFF0-7E3F2EECEA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E32:E43</xm:sqref>
        </x14:conditionalFormatting>
        <x14:conditionalFormatting xmlns:xm="http://schemas.microsoft.com/office/excel/2006/main">
          <x14:cfRule type="dataBar" id="{567EAB21-DEFB-4815-9021-86F4ACAF42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G32:G43</xm:sqref>
        </x14:conditionalFormatting>
        <x14:conditionalFormatting xmlns:xm="http://schemas.microsoft.com/office/excel/2006/main">
          <x14:cfRule type="dataBar" id="{7967F40A-2738-4B51-88C7-93D729808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C32:C43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3.1</vt:lpstr>
      <vt:lpstr>3.2</vt:lpstr>
      <vt:lpstr>3.3</vt:lpstr>
      <vt:lpstr>ИЭ 18-20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2023-03-27T08:40:39Z</dcterms:modified>
</cp:coreProperties>
</file>